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T:\Kakedat\Rary\Massakoordinaatio\Hankintakriteerit\"/>
    </mc:Choice>
  </mc:AlternateContent>
  <xr:revisionPtr revIDLastSave="0" documentId="13_ncr:1_{34486C77-3818-4F54-9CD8-89437B4810FE}" xr6:coauthVersionLast="47" xr6:coauthVersionMax="47" xr10:uidLastSave="{00000000-0000-0000-0000-000000000000}"/>
  <bookViews>
    <workbookView xWindow="-120" yWindow="-120" windowWidth="29040" windowHeight="17640" xr2:uid="{00000000-000D-0000-FFFF-FFFF00000000}"/>
  </bookViews>
  <sheets>
    <sheet name="Arviointityökalu" sheetId="1" r:id="rId1"/>
    <sheet name="Massatalousselvitys" sheetId="6" r:id="rId2"/>
    <sheet name="Pisteytys (muokattava)" sheetId="4" state="hidden" r:id="rId3"/>
    <sheet name="Päästöt, taustadata" sheetId="7"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5" i="6" l="1"/>
  <c r="E47" i="6"/>
  <c r="L68" i="6" l="1"/>
  <c r="L67" i="6"/>
  <c r="L66" i="6"/>
  <c r="E22" i="1"/>
  <c r="F7" i="7" l="1"/>
  <c r="F12" i="7" s="1"/>
  <c r="I59" i="6" l="1"/>
  <c r="I46" i="6"/>
  <c r="I58" i="6"/>
  <c r="I51" i="6"/>
  <c r="I52" i="6"/>
  <c r="I50" i="6"/>
  <c r="I53" i="6"/>
  <c r="F66" i="6"/>
  <c r="F67" i="6"/>
  <c r="F68" i="6"/>
  <c r="E21" i="1"/>
  <c r="E54" i="6"/>
  <c r="E80" i="6" l="1"/>
  <c r="E78" i="6"/>
  <c r="E19" i="1"/>
  <c r="E17" i="1"/>
  <c r="D14" i="1" l="1"/>
  <c r="E14" i="1" s="1"/>
  <c r="E39" i="6"/>
  <c r="E40" i="6" s="1"/>
  <c r="E28" i="6"/>
  <c r="E29" i="6" s="1"/>
  <c r="E30" i="6" s="1"/>
  <c r="E57" i="6" l="1"/>
  <c r="E76" i="6" s="1"/>
  <c r="D13" i="1" s="1"/>
  <c r="E13" i="1" s="1"/>
  <c r="E74" i="6"/>
  <c r="D12" i="1" s="1"/>
  <c r="E12" i="1" s="1"/>
  <c r="D15" i="1"/>
  <c r="E18" i="1"/>
  <c r="E15" i="1" l="1"/>
  <c r="E20" i="1"/>
  <c r="E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Omistaja</author>
    <author>Halonen Tommi</author>
    <author>Pokkinen Matti</author>
  </authors>
  <commentList>
    <comment ref="D12" authorId="0" shapeId="0" xr:uid="{8324A129-A0F7-4DAA-82F0-CCAEF0F8ECB5}">
      <text>
        <r>
          <rPr>
            <b/>
            <sz val="9"/>
            <color indexed="81"/>
            <rFont val="Tahoma"/>
            <family val="2"/>
          </rPr>
          <t>Pisteytysperiaatteet:</t>
        </r>
        <r>
          <rPr>
            <sz val="9"/>
            <color indexed="81"/>
            <rFont val="Tahoma"/>
            <family val="2"/>
          </rPr>
          <t xml:space="preserve">
</t>
        </r>
        <r>
          <rPr>
            <b/>
            <sz val="9"/>
            <color indexed="81"/>
            <rFont val="Tahoma"/>
            <family val="2"/>
          </rPr>
          <t>3p:</t>
        </r>
        <r>
          <rPr>
            <sz val="9"/>
            <color indexed="81"/>
            <rFont val="Tahoma"/>
            <family val="2"/>
          </rPr>
          <t xml:space="preserve"> vähintään 30%
</t>
        </r>
        <r>
          <rPr>
            <b/>
            <sz val="9"/>
            <color indexed="81"/>
            <rFont val="Tahoma"/>
            <family val="2"/>
          </rPr>
          <t>6p:</t>
        </r>
        <r>
          <rPr>
            <sz val="9"/>
            <color indexed="81"/>
            <rFont val="Tahoma"/>
            <family val="2"/>
          </rPr>
          <t xml:space="preserve"> vähintään 50%
</t>
        </r>
        <r>
          <rPr>
            <b/>
            <sz val="9"/>
            <color indexed="81"/>
            <rFont val="Tahoma"/>
            <family val="2"/>
          </rPr>
          <t>9p</t>
        </r>
        <r>
          <rPr>
            <sz val="9"/>
            <color indexed="81"/>
            <rFont val="Tahoma"/>
            <family val="2"/>
          </rPr>
          <t>: vähintään 70%</t>
        </r>
      </text>
    </comment>
    <comment ref="C13" authorId="0" shapeId="0" xr:uid="{A1E2FE22-81D4-4E94-B727-2BF75980EE70}">
      <text>
        <r>
          <rPr>
            <b/>
            <sz val="9"/>
            <color indexed="81"/>
            <rFont val="Tahoma"/>
            <family val="2"/>
          </rPr>
          <t>Omistaja:</t>
        </r>
        <r>
          <rPr>
            <sz val="9"/>
            <color indexed="81"/>
            <rFont val="Tahoma"/>
            <family val="2"/>
          </rPr>
          <t xml:space="preserve">
Hyödyntämiskohteina hyväksytään kaikki muut kohteet pois lukien maanvastaanottopaikat. Hyödyntämiskohde esitetään tilaajalle ennen rakentamisen aloittamista</t>
        </r>
      </text>
    </comment>
    <comment ref="D13" authorId="1" shapeId="0" xr:uid="{00000000-0006-0000-0000-000003000000}">
      <text>
        <r>
          <rPr>
            <b/>
            <sz val="9"/>
            <color indexed="81"/>
            <rFont val="Tahoma"/>
            <family val="2"/>
          </rPr>
          <t>Pisteytysperiaatteet:</t>
        </r>
        <r>
          <rPr>
            <sz val="9"/>
            <color indexed="81"/>
            <rFont val="Tahoma"/>
            <family val="2"/>
          </rPr>
          <t xml:space="preserve">
</t>
        </r>
        <r>
          <rPr>
            <b/>
            <sz val="9"/>
            <color indexed="81"/>
            <rFont val="Tahoma"/>
            <family val="2"/>
          </rPr>
          <t xml:space="preserve">1p: </t>
        </r>
        <r>
          <rPr>
            <sz val="9"/>
            <color indexed="81"/>
            <rFont val="Tahoma"/>
            <family val="2"/>
          </rPr>
          <t xml:space="preserve">vähintään 30%
</t>
        </r>
        <r>
          <rPr>
            <b/>
            <sz val="9"/>
            <color indexed="81"/>
            <rFont val="Tahoma"/>
            <family val="2"/>
          </rPr>
          <t>2p:</t>
        </r>
        <r>
          <rPr>
            <sz val="9"/>
            <color indexed="81"/>
            <rFont val="Tahoma"/>
            <family val="2"/>
          </rPr>
          <t xml:space="preserve"> vähintään 50%
</t>
        </r>
        <r>
          <rPr>
            <b/>
            <sz val="9"/>
            <color indexed="81"/>
            <rFont val="Tahoma"/>
            <family val="2"/>
          </rPr>
          <t xml:space="preserve">3p: </t>
        </r>
        <r>
          <rPr>
            <sz val="9"/>
            <color indexed="81"/>
            <rFont val="Tahoma"/>
            <family val="2"/>
          </rPr>
          <t>vähintään 70%</t>
        </r>
      </text>
    </comment>
    <comment ref="C14" authorId="1" shapeId="0" xr:uid="{B4FB5DA3-2695-4D73-9C20-44849E147F0C}">
      <text>
        <r>
          <rPr>
            <sz val="9"/>
            <color indexed="81"/>
            <rFont val="Tahoma"/>
            <family val="2"/>
          </rPr>
          <t>Tämä ei koske päällysteitä tai reunakiviä, vain asfaltin alapuoliset rakenteet huomioidaan.
Ilmoita massatalousselvitykseen yhdensuuntaiset kuljetusmatkat, ohjelma huomioi laskennassa edestakaiset ajomatkat.</t>
        </r>
      </text>
    </comment>
    <comment ref="D14" authorId="2" shapeId="0" xr:uid="{D474F7F1-CA43-4221-B99B-9A520128BE5F}">
      <text>
        <r>
          <rPr>
            <b/>
            <sz val="9"/>
            <color indexed="81"/>
            <rFont val="Tahoma"/>
            <family val="2"/>
          </rPr>
          <t>Pisteytysperiaatteet:</t>
        </r>
        <r>
          <rPr>
            <sz val="9"/>
            <color indexed="81"/>
            <rFont val="Tahoma"/>
            <family val="2"/>
          </rPr>
          <t xml:space="preserve">
&gt;  25 tn CO2: </t>
        </r>
        <r>
          <rPr>
            <b/>
            <sz val="9"/>
            <color indexed="81"/>
            <rFont val="Tahoma"/>
            <family val="2"/>
          </rPr>
          <t>0p</t>
        </r>
        <r>
          <rPr>
            <sz val="9"/>
            <color indexed="81"/>
            <rFont val="Tahoma"/>
            <family val="2"/>
          </rPr>
          <t xml:space="preserve">
17,1 -  25 tn CO2: </t>
        </r>
        <r>
          <rPr>
            <b/>
            <sz val="9"/>
            <color indexed="81"/>
            <rFont val="Tahoma"/>
            <family val="2"/>
          </rPr>
          <t>1p</t>
        </r>
        <r>
          <rPr>
            <sz val="9"/>
            <color indexed="81"/>
            <rFont val="Tahoma"/>
            <family val="2"/>
          </rPr>
          <t xml:space="preserve">
10 -  17 tn CO2: </t>
        </r>
        <r>
          <rPr>
            <b/>
            <sz val="9"/>
            <color indexed="81"/>
            <rFont val="Tahoma"/>
            <family val="2"/>
          </rPr>
          <t>2p</t>
        </r>
        <r>
          <rPr>
            <sz val="9"/>
            <color indexed="81"/>
            <rFont val="Tahoma"/>
            <family val="2"/>
          </rPr>
          <t xml:space="preserve">
&lt;  10 tn CO2: </t>
        </r>
        <r>
          <rPr>
            <b/>
            <sz val="9"/>
            <color indexed="81"/>
            <rFont val="Tahoma"/>
            <family val="2"/>
          </rPr>
          <t>3p</t>
        </r>
      </text>
    </comment>
    <comment ref="D15" authorId="1" shapeId="0" xr:uid="{00000000-0006-0000-0000-000008000000}">
      <text>
        <r>
          <rPr>
            <b/>
            <sz val="9"/>
            <color indexed="81"/>
            <rFont val="Tahoma"/>
            <family val="2"/>
          </rPr>
          <t>Pisteytysperiaatteet:</t>
        </r>
        <r>
          <rPr>
            <sz val="9"/>
            <color indexed="81"/>
            <rFont val="Tahoma"/>
            <family val="2"/>
          </rPr>
          <t xml:space="preserve">
</t>
        </r>
        <r>
          <rPr>
            <b/>
            <sz val="9"/>
            <color indexed="81"/>
            <rFont val="Tahoma"/>
            <family val="2"/>
          </rPr>
          <t xml:space="preserve">1p: </t>
        </r>
        <r>
          <rPr>
            <sz val="9"/>
            <color indexed="81"/>
            <rFont val="Tahoma"/>
            <family val="2"/>
          </rPr>
          <t xml:space="preserve">vähintään 25 %
</t>
        </r>
        <r>
          <rPr>
            <b/>
            <sz val="9"/>
            <color indexed="81"/>
            <rFont val="Tahoma"/>
            <family val="2"/>
          </rPr>
          <t>2p:</t>
        </r>
        <r>
          <rPr>
            <sz val="9"/>
            <color indexed="81"/>
            <rFont val="Tahoma"/>
            <family val="2"/>
          </rPr>
          <t xml:space="preserve"> vähintään 35 %
</t>
        </r>
        <r>
          <rPr>
            <b/>
            <sz val="9"/>
            <color indexed="81"/>
            <rFont val="Tahoma"/>
            <family val="2"/>
          </rPr>
          <t xml:space="preserve">3p: </t>
        </r>
        <r>
          <rPr>
            <sz val="9"/>
            <color indexed="81"/>
            <rFont val="Tahoma"/>
            <family val="2"/>
          </rPr>
          <t>vähintään 45 %</t>
        </r>
      </text>
    </comment>
    <comment ref="C18" authorId="0" shapeId="0" xr:uid="{EAFFA93A-4034-4ED4-91B6-3F95B0503350}">
      <text>
        <r>
          <rPr>
            <b/>
            <sz val="9"/>
            <color indexed="81"/>
            <rFont val="Tahoma"/>
            <family val="2"/>
          </rPr>
          <t>Omistaja:</t>
        </r>
        <r>
          <rPr>
            <sz val="9"/>
            <color indexed="81"/>
            <rFont val="Tahoma"/>
            <family val="2"/>
          </rPr>
          <t xml:space="preserve">
Työkoneet ja kuorma-autot;  vähäpäästöisten työmaiden Green Dealin mukaan työkoneiksi luetaan  pyöräkuormaajat, kaivukuormaajat, pyöräalustaiset
kaivukoneet, tela-alustaiset kaivukoneet, kurottajakuormaajat, telapuskutraktorit, traktorit, erikoistraktorit ympäristön- ja kiinteistönhoidon töihin, valssijyrät, tiehöylät, monitoimikoneet, maantiivistäjät, nosturit, trukit, kurottajat ja dumpperit. Kuorma-autoja ovat  N2 ja N3 -luokkien ajoneuvot.</t>
        </r>
      </text>
    </comment>
    <comment ref="C21" authorId="2" shapeId="0" xr:uid="{C8BE9E5C-2DD5-41B9-8906-BBBDD41CC728}">
      <text>
        <r>
          <rPr>
            <sz val="9"/>
            <color indexed="81"/>
            <rFont val="Tahoma"/>
            <family val="2"/>
          </rPr>
          <t xml:space="preserve">Ehdotuksen on oltava konkreettinen ja kohteessa toteuttamiskelpoinen. Se voi liittyä esim. vaihtoehtoisiin materiaaleihin tai työtapoihin. 
Ehdotuksen toteutuksesta ja kustannusvaikutuksesta sovitaan valitun urakoitsijan ja rakennuttajan kesken.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Pokkinen Matti</author>
  </authors>
  <commentList>
    <comment ref="B22" authorId="0" shapeId="0" xr:uid="{4A9BC2E4-80EA-4AC2-8C58-4B218EFF2D90}">
      <text>
        <r>
          <rPr>
            <sz val="9"/>
            <color indexed="81"/>
            <rFont val="Tahoma"/>
            <family val="2"/>
          </rPr>
          <t xml:space="preserve">Kaikki kaivettamat maa-ainekset, jos tarkempi maa-ainesryhmä ei ole tiedossa
</t>
        </r>
      </text>
    </comment>
    <comment ref="B23" authorId="0" shapeId="0" xr:uid="{B321B142-70AE-4EE5-BA03-E5E83B218CCD}">
      <text>
        <r>
          <rPr>
            <sz val="9"/>
            <color indexed="81"/>
            <rFont val="Tahoma"/>
            <family val="2"/>
          </rPr>
          <t xml:space="preserve">Rakennekerrokset, sora, murske jne.
</t>
        </r>
      </text>
    </comment>
    <comment ref="B24" authorId="0" shapeId="0" xr:uid="{1175081F-8082-4163-B1E5-9C6E21386AD2}">
      <text>
        <r>
          <rPr>
            <sz val="9"/>
            <color indexed="81"/>
            <rFont val="Tahoma"/>
            <family val="2"/>
          </rPr>
          <t xml:space="preserve">Savi, siltti jne.
</t>
        </r>
      </text>
    </comment>
    <comment ref="B30" authorId="0" shapeId="0" xr:uid="{5E201A3D-C61B-4EC4-AC6F-26470356BEF1}">
      <text>
        <r>
          <rPr>
            <sz val="9"/>
            <color indexed="81"/>
            <rFont val="Tahoma"/>
            <family val="2"/>
          </rPr>
          <t xml:space="preserve">
</t>
        </r>
        <r>
          <rPr>
            <sz val="14"/>
            <color indexed="81"/>
            <rFont val="Tahoma"/>
            <family val="2"/>
          </rPr>
          <t xml:space="preserve">Hankkeella muodostuvien ja suunniteltujen käyttöjen erotus. Massasaldon oltava 0. </t>
        </r>
      </text>
    </comment>
    <comment ref="B40" authorId="0" shapeId="0" xr:uid="{5318B687-5B94-4828-8DC9-9C89B4F8BEDB}">
      <text>
        <r>
          <rPr>
            <sz val="14"/>
            <color indexed="81"/>
            <rFont val="Tahoma"/>
            <family val="2"/>
          </rPr>
          <t xml:space="preserve">Hankkeella tarvittavien ja suunniteltujen käyttöjen erotus. Massasaldon oltava 0. </t>
        </r>
        <r>
          <rPr>
            <sz val="9"/>
            <color indexed="81"/>
            <rFont val="Tahoma"/>
            <family val="2"/>
          </rPr>
          <t xml:space="preserve">
</t>
        </r>
      </text>
    </comment>
    <comment ref="H43" authorId="0" shapeId="0" xr:uid="{FA5517AF-42D4-48E0-BB18-992C321E6ED1}">
      <text>
        <r>
          <rPr>
            <sz val="12"/>
            <color indexed="81"/>
            <rFont val="Tahoma"/>
            <family val="2"/>
          </rPr>
          <t>Merkitse sarakkeeseen yhdensuuntainen matka materiaalin nouto-, vienti- tai välivarastopaikkaan. 
Päästölaskennan kaava huomioi edestakaisen ajon tyhjänä sekä kuorman kanssa.</t>
        </r>
        <r>
          <rPr>
            <sz val="9"/>
            <color indexed="81"/>
            <rFont val="Tahoma"/>
            <family val="2"/>
          </rPr>
          <t xml:space="preserve">
</t>
        </r>
      </text>
    </comment>
    <comment ref="H46" authorId="0" shapeId="0" xr:uid="{D5DCD1A5-F5C0-4683-A153-25C7B44BFE79}">
      <text>
        <r>
          <rPr>
            <sz val="14"/>
            <color indexed="81"/>
            <rFont val="Tahoma"/>
            <family val="2"/>
          </rPr>
          <t xml:space="preserve">Päästöarvossa huomioitu sekä varastoon ajo että takaisin työmaalle kuljetus
</t>
        </r>
      </text>
    </comment>
    <comment ref="H48" authorId="0" shapeId="0" xr:uid="{F0EA5874-66BB-4751-964E-A664F873AD82}">
      <text>
        <r>
          <rPr>
            <sz val="12"/>
            <color indexed="81"/>
            <rFont val="Tahoma"/>
            <family val="2"/>
          </rPr>
          <t>Merkitse sarakkeeseen yhdensuuntainen matka materiaalin nouto-, vienti- tai välivarastopaikkaan. 
Päästölaskennan kaava huomioi edestakaisen ajon tyhjänä sekä kuorman kanssa.</t>
        </r>
        <r>
          <rPr>
            <sz val="9"/>
            <color indexed="81"/>
            <rFont val="Tahoma"/>
            <family val="2"/>
          </rPr>
          <t xml:space="preserve">
</t>
        </r>
      </text>
    </comment>
    <comment ref="H55" authorId="0" shapeId="0" xr:uid="{7DEE5EBB-3CB2-4DDC-8710-2F7FC3C8A302}">
      <text>
        <r>
          <rPr>
            <sz val="12"/>
            <color indexed="81"/>
            <rFont val="Tahoma"/>
            <family val="2"/>
          </rPr>
          <t>Merkitse sarakkeeseen yhdensuuntainen matka materiaalin nouto-, vienti- tai välivarastopaikkaan. 
Päästölaskennan kaava huomioi edestakaisen ajon tyhjänä sekä kuorman kanssa.</t>
        </r>
        <r>
          <rPr>
            <sz val="9"/>
            <color indexed="81"/>
            <rFont val="Tahoma"/>
            <family val="2"/>
          </rPr>
          <t xml:space="preserve">
</t>
        </r>
      </text>
    </comment>
  </commentList>
</comments>
</file>

<file path=xl/sharedStrings.xml><?xml version="1.0" encoding="utf-8"?>
<sst xmlns="http://schemas.openxmlformats.org/spreadsheetml/2006/main" count="306" uniqueCount="154">
  <si>
    <t>Tampereen kaupunki on sitoutunut UUMA4 -ohjelmaan, sekä Hiilineutraali Tampere 2030  ja Kestävä Tampere 2030 -ohjelmiin, joissa on asetettu tavoitteita hiilineutraalisuuden ja resurssitehokkuuden saauvuttamiseksi myös kaupungin infratoimialalle. Nyt hankinnan kohteena olevan urakan toteuttajaksi valittavan urakoitsijan odotetaan tukevan Tampereen kaupungin hankintaviranomaisen resurssitehokkuus- ja hiilineutraalisuustavoitteita tilaajan suunnitelman pohjalta urakkatoteutuksella, jossa huomioidaan 1) jätteen määrän vähentäminen  2) neitseellisen kiviaineksen säästäminen 3) CO2-päästöjen ja ympäristöhaittojen vähentäminen 4) muiden ympäristöhaittojen vähentäminen. Tämä arviointityökalu on hankinnan virallinen asiakirja.</t>
  </si>
  <si>
    <t>Vastaus</t>
  </si>
  <si>
    <t>Pisteet</t>
  </si>
  <si>
    <t>Osio 1</t>
  </si>
  <si>
    <t>Jätteen määrän vähentäminen ja neitseellisten luonnonvarojen säästäminen</t>
  </si>
  <si>
    <t>Kierrätysasfaltin osuus hankkeella käytettävistä asfalttimassoista</t>
  </si>
  <si>
    <t>Osio 2</t>
  </si>
  <si>
    <t xml:space="preserve">CO2-päästöjen vähentäminen </t>
  </si>
  <si>
    <t>Tarjoajalla on sertifioitu ympäristöjärjestelmä (valitse kyllä/ei)</t>
  </si>
  <si>
    <t>ei</t>
  </si>
  <si>
    <t>Muiden ympäristöhaittojen vähentäminen</t>
  </si>
  <si>
    <r>
      <rPr>
        <i/>
        <u/>
        <sz val="11"/>
        <color theme="1"/>
        <rFont val="Calibri"/>
        <family val="2"/>
        <scheme val="minor"/>
      </rPr>
      <t>Kaikki</t>
    </r>
    <r>
      <rPr>
        <i/>
        <sz val="11"/>
        <color theme="1"/>
        <rFont val="Calibri"/>
        <family val="2"/>
        <scheme val="minor"/>
      </rPr>
      <t xml:space="preserve"> ajoneuvot ja kalusto hankkeella täyttävät päästöluokat (valitse valikosta)</t>
    </r>
  </si>
  <si>
    <t xml:space="preserve"> Tarjoajalla on toteuttanut uusiomateriaaleilla vähintään yhden referenssin (valitse kyllä/ei)</t>
  </si>
  <si>
    <t>Tarjoajan osaaminen</t>
  </si>
  <si>
    <t>Toteutusaikataulun tiivistäminen</t>
  </si>
  <si>
    <t xml:space="preserve">Tarjoajan pisteet yhteensä </t>
  </si>
  <si>
    <t>INFRAURAKOIDEN MASSASUUNNITELMA</t>
  </si>
  <si>
    <t>Urakan ja urakoitsijan tiedot</t>
  </si>
  <si>
    <t>Urakka:</t>
  </si>
  <si>
    <r>
      <t>SUUNNITTELUVAIHE</t>
    </r>
    <r>
      <rPr>
        <sz val="12"/>
        <color theme="1"/>
        <rFont val="Arial"/>
        <family val="2"/>
      </rPr>
      <t xml:space="preserve"> (suunnittelija täyttää)</t>
    </r>
  </si>
  <si>
    <t>Määräluettelossa annetut määrät</t>
  </si>
  <si>
    <t>Toteutuneet määrät ja toimituskohteet sekä materiaalit</t>
  </si>
  <si>
    <t>HANKKEESSA LEIKATTAVAT MASSAT</t>
  </si>
  <si>
    <t>Yks</t>
  </si>
  <si>
    <t>Määrä</t>
  </si>
  <si>
    <t>Selite, tarkenne</t>
  </si>
  <si>
    <t xml:space="preserve">Yks. </t>
  </si>
  <si>
    <t>Poistettavat pintamaat</t>
  </si>
  <si>
    <t>m3ktr</t>
  </si>
  <si>
    <t>m3itd</t>
  </si>
  <si>
    <t>Leikkaus, laatu ei tiedossa</t>
  </si>
  <si>
    <t>Leikkaus (karkearakeiset maalajit)</t>
  </si>
  <si>
    <t>Leikkaus (hienorakeiset maalajit)</t>
  </si>
  <si>
    <t>Leikkaus (moreenit)</t>
  </si>
  <si>
    <t>Leikkaus (turve)</t>
  </si>
  <si>
    <t>Kallioleikkaukset, m3ktr</t>
  </si>
  <si>
    <t>Kallioleikkaukset, irroitettu kallio m3rtr</t>
  </si>
  <si>
    <t>m3rtr</t>
  </si>
  <si>
    <t>Yhteensä</t>
  </si>
  <si>
    <t>HANKKEESSA TARVITTAVAT MASSAT</t>
  </si>
  <si>
    <t>Jakavat kerrokset</t>
  </si>
  <si>
    <t>m3rtd</t>
  </si>
  <si>
    <t>Muut rakennekerrokset</t>
  </si>
  <si>
    <t>Pengertäyttö louheella</t>
  </si>
  <si>
    <t>Pengertäyttö kaivumailla</t>
  </si>
  <si>
    <t>Maastonmuotoilut, luiskaverhoilut ja muut täytöt</t>
  </si>
  <si>
    <t>Kasvualustat</t>
  </si>
  <si>
    <t xml:space="preserve"> MASSOJEN RESURSSITEHOKKUUS</t>
  </si>
  <si>
    <t>Urakassa muodostuneet  leikkausmassat, jotka hyödynnettiin samassa urakassa</t>
  </si>
  <si>
    <t>Toteutuneet määrät raportoidaan ja eritellään urakan valmistuttua</t>
  </si>
  <si>
    <t>Hyödynnetyt uusiomateriaalit (MARA -materiaalit) ja uusiomaa- ja kiviaines</t>
  </si>
  <si>
    <t>Urakassa muodostuneet massat, jotka toimitettiin muualle hyödynnettäväksi</t>
  </si>
  <si>
    <t>Urakassa muodostuneet massat, jotka toimitettin maanvastaanottopaikalle tai läjitykseen</t>
  </si>
  <si>
    <t>ASFALTTIMASSAT</t>
  </si>
  <si>
    <t>Asfalttimassan kokonaismäärä (tn)</t>
  </si>
  <si>
    <t>Asfalttimassan RC -%</t>
  </si>
  <si>
    <t xml:space="preserve">Kierrätysmassan määrä (tn) </t>
  </si>
  <si>
    <t>Selite</t>
  </si>
  <si>
    <t>tn</t>
  </si>
  <si>
    <t>KOONTI ARVIOINTITYÖKALUA VARTEN</t>
  </si>
  <si>
    <t>Urakassa muodostuvat leikkausmassat ja ulkopuolelta tuotavat uusiomateriaalit (ml. uusiomaa- ja kiviaines) muodostavat hankkeella tarvitttavista massoista (%)</t>
  </si>
  <si>
    <t>%</t>
  </si>
  <si>
    <r>
      <t xml:space="preserve">Ylijäämämaista hankkeen ulkopuolella </t>
    </r>
    <r>
      <rPr>
        <b/>
        <sz val="12"/>
        <color theme="1"/>
        <rFont val="Arial"/>
        <family val="2"/>
      </rPr>
      <t>hyödynnetään</t>
    </r>
    <r>
      <rPr>
        <sz val="12"/>
        <color theme="1"/>
        <rFont val="Arial"/>
        <family val="2"/>
      </rPr>
      <t xml:space="preserve"> muissa hankkeissa</t>
    </r>
  </si>
  <si>
    <t>Kysymys</t>
  </si>
  <si>
    <t>Kaava laskee vastauksesta pisteet</t>
  </si>
  <si>
    <r>
      <t>&lt;30 = 0, 30=</t>
    </r>
    <r>
      <rPr>
        <b/>
        <sz val="11"/>
        <color theme="1"/>
        <rFont val="Calibri"/>
        <family val="2"/>
        <scheme val="minor"/>
      </rPr>
      <t>3</t>
    </r>
    <r>
      <rPr>
        <sz val="11"/>
        <color theme="1"/>
        <rFont val="Calibri"/>
        <family val="2"/>
        <scheme val="minor"/>
      </rPr>
      <t>, 50=</t>
    </r>
    <r>
      <rPr>
        <b/>
        <sz val="11"/>
        <color theme="1"/>
        <rFont val="Calibri"/>
        <family val="2"/>
        <scheme val="minor"/>
      </rPr>
      <t>6</t>
    </r>
    <r>
      <rPr>
        <sz val="11"/>
        <color theme="1"/>
        <rFont val="Calibri"/>
        <family val="2"/>
        <scheme val="minor"/>
      </rPr>
      <t xml:space="preserve"> ,70=</t>
    </r>
    <r>
      <rPr>
        <b/>
        <sz val="11"/>
        <color theme="1"/>
        <rFont val="Calibri"/>
        <family val="2"/>
        <scheme val="minor"/>
      </rPr>
      <t>9</t>
    </r>
  </si>
  <si>
    <t>&lt;30 = 0, 30=1, 50=2,70=3</t>
  </si>
  <si>
    <t>kyllä</t>
  </si>
  <si>
    <t>autot vähintään Euro 6 ja kalusto Stage 4</t>
  </si>
  <si>
    <t>Pisteytys</t>
  </si>
  <si>
    <r>
      <t xml:space="preserve">Urakassa syntyviä ylijäämämaita, joita ei voida hyödyntää kohteella, </t>
    </r>
    <r>
      <rPr>
        <b/>
        <i/>
        <sz val="11"/>
        <color theme="1"/>
        <rFont val="Calibri"/>
        <family val="2"/>
        <scheme val="minor"/>
      </rPr>
      <t>hyödynnetään</t>
    </r>
    <r>
      <rPr>
        <i/>
        <sz val="11"/>
        <color theme="1"/>
        <rFont val="Calibri"/>
        <family val="2"/>
        <scheme val="minor"/>
      </rPr>
      <t xml:space="preserve"> urakan ulkopuolella </t>
    </r>
    <r>
      <rPr>
        <b/>
        <i/>
        <sz val="11"/>
        <color theme="1"/>
        <rFont val="Calibri"/>
        <family val="2"/>
        <scheme val="minor"/>
      </rPr>
      <t>vähintään</t>
    </r>
  </si>
  <si>
    <r>
      <t xml:space="preserve">Urakassa hyödynnettävien uusiomateriaalien </t>
    </r>
    <r>
      <rPr>
        <b/>
        <sz val="11"/>
        <color theme="1"/>
        <rFont val="Calibri"/>
        <family val="2"/>
        <scheme val="minor"/>
      </rPr>
      <t>osuus kaikista määräluettelon urakan maa-ja kiviaineksista</t>
    </r>
  </si>
  <si>
    <t>HANKKEELLA MUODOSTUVAT MASSAT, JOTKA HYÖDYNNETÄÄN KOHTEELLA</t>
  </si>
  <si>
    <t>HANKEALUEEN ULKOPUOLELTA TUOTAVAT MASSAT</t>
  </si>
  <si>
    <t>Neitseellinen kiviaines</t>
  </si>
  <si>
    <t>Neitseellinen maa-aines</t>
  </si>
  <si>
    <t>Uusiomateriaali (MARA -materiaalit)</t>
  </si>
  <si>
    <t>Uusiomaa- ja kiviaines</t>
  </si>
  <si>
    <t>yhteensä</t>
  </si>
  <si>
    <t>HANKKEEN YLIJÄÄMÄMASSAT</t>
  </si>
  <si>
    <t>Hankkeella muodostuvat ylijäämämaat</t>
  </si>
  <si>
    <t>Hankkeella muodostuvat massat, jotka toimitetaan muualla hyödynnettäväksi</t>
  </si>
  <si>
    <t>Hankkeella muodostuvat massat, jotka toimitetaan maanvastaanottopaikalle tai läjitykseen</t>
  </si>
  <si>
    <t>Tarjoajan innovatiivisuus</t>
  </si>
  <si>
    <t>MASSASUUNNITELMA, MASSOJEN RESURSSITEHOKKUUS</t>
  </si>
  <si>
    <r>
      <t xml:space="preserve">RAKENNUSVAIHE, TOTEUMA </t>
    </r>
    <r>
      <rPr>
        <sz val="12"/>
        <color theme="1"/>
        <rFont val="Arial"/>
        <family val="2"/>
      </rPr>
      <t>(urakoitsija täyttää)</t>
    </r>
  </si>
  <si>
    <t>Urakoitsija täyttää suunnitellut / arvioidut määrät</t>
  </si>
  <si>
    <t>Kuorma</t>
  </si>
  <si>
    <t>tyhjä</t>
  </si>
  <si>
    <t>täysi</t>
  </si>
  <si>
    <t>päästö</t>
  </si>
  <si>
    <t>katuajo</t>
  </si>
  <si>
    <t>co2ekv g/tkm</t>
  </si>
  <si>
    <t xml:space="preserve">osuus </t>
  </si>
  <si>
    <t>tieajo</t>
  </si>
  <si>
    <t>osuus</t>
  </si>
  <si>
    <t>co2ekv g/m3ktrkm</t>
  </si>
  <si>
    <t>Yksikköpäästöt otettu  LIPASTO -tietokannasta 9/2022</t>
  </si>
  <si>
    <t>Kuljetusvälineenä kuorma-auto, kantavuus 19tn.</t>
  </si>
  <si>
    <t>Katu- ja tieajon painotettu ja yhdistetty päästökerroin</t>
  </si>
  <si>
    <t>muuntokerroin m3ktr -&gt; tn</t>
  </si>
  <si>
    <t xml:space="preserve">Päästökerroin </t>
  </si>
  <si>
    <t xml:space="preserve">grammaa hiilidioksidiekvivalenttia per kuljetettu yksi rakennusteoreettinen kuutio yhden kilometrin matkalla. </t>
  </si>
  <si>
    <t>Päästö</t>
  </si>
  <si>
    <t xml:space="preserve">1 m3ktr kiviainesta, paino n. 2,2 tn. </t>
  </si>
  <si>
    <t>KULJETUSTEN PÄÄSTÖT</t>
  </si>
  <si>
    <r>
      <t>tn, CO</t>
    </r>
    <r>
      <rPr>
        <b/>
        <vertAlign val="subscript"/>
        <sz val="12"/>
        <color theme="1"/>
        <rFont val="Arial"/>
        <family val="2"/>
      </rPr>
      <t>2</t>
    </r>
    <r>
      <rPr>
        <b/>
        <sz val="12"/>
        <color theme="1"/>
        <rFont val="Arial"/>
        <family val="2"/>
      </rPr>
      <t xml:space="preserve">e </t>
    </r>
  </si>
  <si>
    <t xml:space="preserve">tn, CO2e </t>
  </si>
  <si>
    <t>Kuljetusten hiilidioksidipäästöt yhteensä</t>
  </si>
  <si>
    <t>7.8= 6 p; 14.8 = 5 p; 21.8 = 4 p; 28.8 = 3 p; 4.9= 2p; 11.9 =1p, 18.9 = 0p</t>
  </si>
  <si>
    <t xml:space="preserve"> viimeistään 18.9.2023</t>
  </si>
  <si>
    <t>viimeistään 11.9.2023</t>
  </si>
  <si>
    <t>viimeistään 4.9.2023</t>
  </si>
  <si>
    <t>viimeistään 28.8.2023</t>
  </si>
  <si>
    <t>viimeistään 21.8.2023</t>
  </si>
  <si>
    <t>viimeistään 14.8.2023</t>
  </si>
  <si>
    <t>viimeistään 7.8.2023</t>
  </si>
  <si>
    <t>Työmaan ajoneuvo- ja työkonekalustossa käytetään uusiutuvaa fossiilitonta polttoainetta (esim. HVO -polttoainetta)</t>
  </si>
  <si>
    <t>Sidotun kantavan kerroksen asfalttimassat (ABK 32)</t>
  </si>
  <si>
    <t>Ajoratojen kulutuskerrosten asfalttimassat (AB 16)</t>
  </si>
  <si>
    <t>Kevyen liikenteen väylien asfalttimassat (AB 11)</t>
  </si>
  <si>
    <t>yli 20 tn CO2</t>
  </si>
  <si>
    <t>alle 10 tn CO2</t>
  </si>
  <si>
    <t>Neitseellisten luonnonvarojen säästäminen</t>
  </si>
  <si>
    <r>
      <t xml:space="preserve">Täytä ensin suunnitteluvaiheen massatalousselvitys (keltaiset kohdat omalla välilehdellään). </t>
    </r>
    <r>
      <rPr>
        <b/>
        <sz val="11"/>
        <color rgb="FFFF0000"/>
        <rFont val="Calibri"/>
        <family val="2"/>
        <scheme val="minor"/>
      </rPr>
      <t xml:space="preserve">Massatalousselvitykseen annetut tiedot siirtyvät automaattisesti arviointityökalun kohtiin 1-4.  </t>
    </r>
  </si>
  <si>
    <t xml:space="preserve">Täytä tähän osioon vastaus-sarakkeen alasvetovalikosta tarjottavaa ratkaisua vastaava vastausvaihtoehto.  </t>
  </si>
  <si>
    <r>
      <t xml:space="preserve">Tarjoajan tarjoama aikataulu </t>
    </r>
    <r>
      <rPr>
        <b/>
        <i/>
        <sz val="11"/>
        <rFont val="Calibri"/>
        <family val="2"/>
        <scheme val="minor"/>
      </rPr>
      <t>välitavoitteelle</t>
    </r>
    <r>
      <rPr>
        <i/>
        <sz val="11"/>
        <rFont val="Calibri"/>
        <family val="2"/>
        <scheme val="minor"/>
      </rPr>
      <t xml:space="preserve"> "työmaa-alue luovutettavissa kunnossapitoon."  Jos katu on urakkaohjelman </t>
    </r>
    <r>
      <rPr>
        <b/>
        <i/>
        <sz val="11"/>
        <rFont val="Calibri"/>
        <family val="2"/>
        <scheme val="minor"/>
      </rPr>
      <t>välitavoitteen</t>
    </r>
    <r>
      <rPr>
        <i/>
        <sz val="11"/>
        <rFont val="Calibri"/>
        <family val="2"/>
        <scheme val="minor"/>
      </rPr>
      <t xml:space="preserve"> mukaisessa kunnossa viimeistään 7.8= 6 p; 14.8 = 5 p; 21.8 = 4 p; 28.8 = 3 p; 4.9= 2p; 11.9 =1p, 18.9 = 0p</t>
    </r>
  </si>
  <si>
    <r>
      <t>Kohteelle tuotavan tai kohteelta pois kuljetettavan kivi- ja maa-aineksen kuljetusten hiilidioksidipäästöt, tn CO</t>
    </r>
    <r>
      <rPr>
        <i/>
        <vertAlign val="subscript"/>
        <sz val="11"/>
        <color theme="1"/>
        <rFont val="Calibri"/>
        <family val="2"/>
        <scheme val="minor"/>
      </rPr>
      <t>2</t>
    </r>
    <r>
      <rPr>
        <i/>
        <sz val="11"/>
        <color theme="1"/>
        <rFont val="Calibri"/>
        <family val="2"/>
        <scheme val="minor"/>
      </rPr>
      <t xml:space="preserve">ekv.         </t>
    </r>
  </si>
  <si>
    <t>Yhdensuuntainen matka, km</t>
  </si>
  <si>
    <t>17,1 -  25 tn CO2</t>
  </si>
  <si>
    <t>10,1 - 17 tn CO2</t>
  </si>
  <si>
    <t xml:space="preserve">Toteutuneet määrät raportoidaan tällä lomakkeelle urakan päätteeksi. Tässä dokumentissa on tilaajan laatima massasuunnitelman pohja, jota käytetään infraurakoissa. Tilaaja täyttää lomakkeen pohjatiedot määräluettelon mukaisesti. Urakan aikana pääurakoitsija kerää toteumatietoa massojen määristä ja toimituskohteista ja raportoi tiedot tilaajalle tällä lomakkeella urakan päätteeksi. </t>
  </si>
  <si>
    <t>Kaupinkatu</t>
  </si>
  <si>
    <t>Urakoitsija täyttää tarjousvaiheessa tälle välilehdelle tiedot keltaisella merkittyihin kohtiin.</t>
  </si>
  <si>
    <t>Keskiarvo, jossa huomioitu tyhjänä sekä kuorman kanssa ajo sekä painotettuna tie- ja katuajon osuudet</t>
  </si>
  <si>
    <t>Hiilidioksidipäästöt</t>
  </si>
  <si>
    <t>Päästövaatimukset</t>
  </si>
  <si>
    <t>Uusiutuva polttoaine</t>
  </si>
  <si>
    <t>Välitavoitteen mukainen valmistuminen</t>
  </si>
  <si>
    <t>Innovointi</t>
  </si>
  <si>
    <t>Uusiomateriaalien käyttökokemus</t>
  </si>
  <si>
    <t>Ympäristöjärjestelmä</t>
  </si>
  <si>
    <t>Asfaltin RC</t>
  </si>
  <si>
    <t>&lt;25 = 0, 25=1, 35=2,45=3</t>
  </si>
  <si>
    <r>
      <t xml:space="preserve">Hankkeella muodostuvat leikkausmassat, jotka hyödynnetään samassa urakassa, </t>
    </r>
    <r>
      <rPr>
        <b/>
        <sz val="12"/>
        <color theme="1"/>
        <rFont val="Arial"/>
        <family val="2"/>
      </rPr>
      <t xml:space="preserve">ei välivarastointia työmaan ulkopuolella </t>
    </r>
  </si>
  <si>
    <r>
      <t xml:space="preserve">Hankkeella muodostuvat leikkausmassat, jotka hyödynnetään samassa urakassa, </t>
    </r>
    <r>
      <rPr>
        <b/>
        <sz val="12"/>
        <color theme="1"/>
        <rFont val="Arial"/>
        <family val="2"/>
      </rPr>
      <t>välivarastointi työmaan ulkopuolella</t>
    </r>
  </si>
  <si>
    <t xml:space="preserve">Tarjoajan kestävä kehitys -ehdotus. Valittu urakoitsija tekee rakennuttajalle ehdotuksen, jonka toteuttaminen pienentää rakentamisen aikaisia päästöjä tai sillä on muita positiivisia ympäristövaikutuksia. </t>
  </si>
  <si>
    <t>autot ja työkoneet täyttävät vähimmäisvaatimukset</t>
  </si>
  <si>
    <t>Massasaldo</t>
  </si>
  <si>
    <t>EURO V (2009 - 2014 )</t>
  </si>
  <si>
    <t>Kulutus l/100 km</t>
  </si>
  <si>
    <t>maantieajo</t>
  </si>
  <si>
    <t>INFRAURAKAN LAATUPISTEET, ARVIONTITAULUKKO</t>
  </si>
  <si>
    <t>Tarjoaja: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</si>
</sst>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b/>
      <i/>
      <sz val="11"/>
      <color theme="1"/>
      <name val="Calibri"/>
      <family val="2"/>
      <scheme val="minor"/>
    </font>
    <font>
      <i/>
      <sz val="11"/>
      <color rgb="FFFF0000"/>
      <name val="Calibri"/>
      <family val="2"/>
      <scheme val="minor"/>
    </font>
    <font>
      <i/>
      <sz val="11"/>
      <name val="Calibri"/>
      <family val="2"/>
      <scheme val="minor"/>
    </font>
    <font>
      <b/>
      <sz val="14"/>
      <color theme="1"/>
      <name val="Calibri"/>
      <family val="2"/>
      <scheme val="minor"/>
    </font>
    <font>
      <b/>
      <i/>
      <sz val="14"/>
      <color theme="1"/>
      <name val="Calibri"/>
      <family val="2"/>
      <scheme val="minor"/>
    </font>
    <font>
      <i/>
      <u/>
      <sz val="11"/>
      <color theme="1"/>
      <name val="Calibri"/>
      <family val="2"/>
      <scheme val="minor"/>
    </font>
    <font>
      <sz val="11"/>
      <color rgb="FFFF0000"/>
      <name val="Calibri"/>
      <family val="2"/>
      <scheme val="minor"/>
    </font>
    <font>
      <sz val="9"/>
      <color indexed="81"/>
      <name val="Tahoma"/>
      <family val="2"/>
    </font>
    <font>
      <b/>
      <sz val="9"/>
      <color indexed="81"/>
      <name val="Tahoma"/>
      <family val="2"/>
    </font>
    <font>
      <sz val="11"/>
      <name val="Calibri"/>
      <family val="2"/>
      <scheme val="minor"/>
    </font>
    <font>
      <b/>
      <sz val="11"/>
      <name val="Calibri"/>
      <family val="2"/>
      <scheme val="minor"/>
    </font>
    <font>
      <b/>
      <sz val="12"/>
      <color theme="1"/>
      <name val="Calibri"/>
      <family val="2"/>
      <scheme val="minor"/>
    </font>
    <font>
      <b/>
      <sz val="16"/>
      <color theme="1"/>
      <name val="Calibri"/>
      <family val="2"/>
      <scheme val="minor"/>
    </font>
    <font>
      <sz val="14"/>
      <color theme="1"/>
      <name val="Calibri"/>
      <family val="2"/>
      <scheme val="minor"/>
    </font>
    <font>
      <sz val="12"/>
      <color theme="1"/>
      <name val="Calibri"/>
      <family val="2"/>
      <scheme val="minor"/>
    </font>
    <font>
      <b/>
      <sz val="12"/>
      <color theme="1"/>
      <name val="Arial"/>
      <family val="2"/>
    </font>
    <font>
      <sz val="12"/>
      <color theme="1"/>
      <name val="Arial"/>
      <family val="2"/>
    </font>
    <font>
      <sz val="12"/>
      <color rgb="FF00B0F0"/>
      <name val="Arial"/>
      <family val="2"/>
    </font>
    <font>
      <i/>
      <sz val="12"/>
      <color theme="1"/>
      <name val="Arial"/>
      <family val="2"/>
    </font>
    <font>
      <b/>
      <i/>
      <sz val="11"/>
      <name val="Calibri"/>
      <family val="2"/>
      <scheme val="minor"/>
    </font>
    <font>
      <sz val="14"/>
      <name val="Arial"/>
      <family val="2"/>
    </font>
    <font>
      <sz val="12"/>
      <name val="Arial"/>
      <family val="2"/>
    </font>
    <font>
      <b/>
      <vertAlign val="subscript"/>
      <sz val="12"/>
      <color theme="1"/>
      <name val="Arial"/>
      <family val="2"/>
    </font>
    <font>
      <b/>
      <sz val="11"/>
      <color rgb="FFFF0000"/>
      <name val="Calibri"/>
      <family val="2"/>
      <scheme val="minor"/>
    </font>
    <font>
      <i/>
      <vertAlign val="subscript"/>
      <sz val="11"/>
      <color theme="1"/>
      <name val="Calibri"/>
      <family val="2"/>
      <scheme val="minor"/>
    </font>
    <font>
      <sz val="12"/>
      <color indexed="81"/>
      <name val="Tahoma"/>
      <family val="2"/>
    </font>
    <font>
      <sz val="14"/>
      <color indexed="81"/>
      <name val="Tahoma"/>
      <family val="2"/>
    </font>
    <font>
      <sz val="9"/>
      <name val="Arial"/>
      <family val="2"/>
    </font>
    <font>
      <sz val="8"/>
      <name val="Arial"/>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249977111117893"/>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9" fontId="3" fillId="0" borderId="0" applyFont="0" applyFill="0" applyBorder="0" applyAlignment="0" applyProtection="0"/>
  </cellStyleXfs>
  <cellXfs count="414">
    <xf numFmtId="0" fontId="0" fillId="0" borderId="0" xfId="0"/>
    <xf numFmtId="0" fontId="0" fillId="0" borderId="11" xfId="0" applyBorder="1"/>
    <xf numFmtId="0" fontId="0" fillId="0" borderId="7" xfId="0" applyBorder="1"/>
    <xf numFmtId="0" fontId="1" fillId="0" borderId="1" xfId="0" applyFont="1" applyBorder="1"/>
    <xf numFmtId="0" fontId="1" fillId="0" borderId="2" xfId="0" applyFont="1" applyBorder="1"/>
    <xf numFmtId="0" fontId="1" fillId="0" borderId="3" xfId="0" applyFont="1" applyBorder="1"/>
    <xf numFmtId="0" fontId="0" fillId="0" borderId="0" xfId="0" applyAlignment="1">
      <alignment horizontal="center" vertical="center"/>
    </xf>
    <xf numFmtId="0" fontId="1" fillId="0" borderId="9" xfId="0" applyFont="1" applyBorder="1"/>
    <xf numFmtId="0" fontId="2" fillId="0" borderId="10" xfId="0" applyFont="1" applyBorder="1"/>
    <xf numFmtId="0" fontId="0" fillId="0" borderId="10" xfId="0" applyBorder="1" applyAlignment="1">
      <alignment horizontal="right"/>
    </xf>
    <xf numFmtId="0" fontId="0" fillId="0" borderId="4" xfId="0" applyBorder="1" applyAlignment="1">
      <alignment horizontal="right"/>
    </xf>
    <xf numFmtId="0" fontId="0" fillId="0" borderId="6" xfId="0" applyBorder="1" applyAlignment="1">
      <alignment horizontal="right"/>
    </xf>
    <xf numFmtId="0" fontId="13" fillId="0" borderId="10" xfId="0" applyFont="1" applyBorder="1" applyAlignment="1">
      <alignment horizontal="right"/>
    </xf>
    <xf numFmtId="0" fontId="0" fillId="2" borderId="0" xfId="0" applyFill="1"/>
    <xf numFmtId="0" fontId="10" fillId="2" borderId="0" xfId="0" applyFont="1" applyFill="1"/>
    <xf numFmtId="0" fontId="0" fillId="2" borderId="0" xfId="0" applyFill="1" applyAlignment="1">
      <alignment wrapText="1"/>
    </xf>
    <xf numFmtId="0" fontId="0" fillId="2" borderId="10" xfId="0" applyFill="1" applyBorder="1"/>
    <xf numFmtId="49" fontId="10" fillId="2" borderId="0" xfId="0" applyNumberFormat="1" applyFont="1" applyFill="1"/>
    <xf numFmtId="49" fontId="0" fillId="2" borderId="0" xfId="0" applyNumberFormat="1" applyFill="1"/>
    <xf numFmtId="0" fontId="2" fillId="0" borderId="10" xfId="0" applyFont="1" applyBorder="1" applyAlignment="1">
      <alignment horizontal="right"/>
    </xf>
    <xf numFmtId="9" fontId="0" fillId="0" borderId="6" xfId="0" applyNumberFormat="1" applyBorder="1" applyAlignment="1">
      <alignment horizontal="right"/>
    </xf>
    <xf numFmtId="0" fontId="20" fillId="4" borderId="9" xfId="0" applyFont="1" applyFill="1" applyBorder="1" applyProtection="1">
      <protection locked="0"/>
    </xf>
    <xf numFmtId="0" fontId="20" fillId="4" borderId="3" xfId="0" applyFont="1" applyFill="1" applyBorder="1" applyProtection="1">
      <protection locked="0"/>
    </xf>
    <xf numFmtId="0" fontId="20" fillId="4" borderId="13" xfId="0" applyFont="1" applyFill="1" applyBorder="1" applyProtection="1">
      <protection locked="0"/>
    </xf>
    <xf numFmtId="0" fontId="20" fillId="7" borderId="9" xfId="0" applyFont="1" applyFill="1" applyBorder="1" applyAlignment="1" applyProtection="1">
      <alignment horizontal="center" vertical="center" wrapText="1"/>
      <protection locked="0"/>
    </xf>
    <xf numFmtId="0" fontId="20" fillId="7" borderId="1" xfId="0" applyFont="1" applyFill="1" applyBorder="1" applyAlignment="1" applyProtection="1">
      <alignment horizontal="center" vertical="center" wrapText="1"/>
      <protection locked="0"/>
    </xf>
    <xf numFmtId="0" fontId="19" fillId="7" borderId="25" xfId="0" applyFont="1" applyFill="1" applyBorder="1" applyAlignment="1" applyProtection="1">
      <alignment horizontal="left" vertical="center" wrapText="1"/>
      <protection locked="0"/>
    </xf>
    <xf numFmtId="0" fontId="1" fillId="0" borderId="0" xfId="0" applyFont="1"/>
    <xf numFmtId="0" fontId="1" fillId="0" borderId="5" xfId="0" applyFont="1" applyBorder="1"/>
    <xf numFmtId="0" fontId="0" fillId="0" borderId="0" xfId="0" applyBorder="1" applyAlignment="1">
      <alignment horizontal="right"/>
    </xf>
    <xf numFmtId="0" fontId="0" fillId="0" borderId="0" xfId="0" applyBorder="1"/>
    <xf numFmtId="0" fontId="0" fillId="0" borderId="0" xfId="0" applyBorder="1" applyAlignment="1">
      <alignment horizontal="center" vertical="center"/>
    </xf>
    <xf numFmtId="0" fontId="20" fillId="4" borderId="10" xfId="0" applyFont="1" applyFill="1" applyBorder="1" applyAlignment="1" applyProtection="1">
      <alignment horizontal="center"/>
      <protection locked="0"/>
    </xf>
    <xf numFmtId="0" fontId="20" fillId="4" borderId="24" xfId="0" applyFont="1" applyFill="1" applyBorder="1" applyAlignment="1" applyProtection="1">
      <alignment horizontal="center"/>
      <protection locked="0"/>
    </xf>
    <xf numFmtId="3" fontId="20" fillId="4" borderId="24" xfId="0" applyNumberFormat="1" applyFont="1" applyFill="1" applyBorder="1" applyAlignment="1" applyProtection="1">
      <alignment horizontal="center" vertical="center" wrapText="1"/>
      <protection locked="0"/>
    </xf>
    <xf numFmtId="3" fontId="20" fillId="4" borderId="22" xfId="0" applyNumberFormat="1" applyFont="1" applyFill="1" applyBorder="1" applyAlignment="1" applyProtection="1">
      <alignment horizontal="center" vertical="center" wrapText="1"/>
      <protection locked="0"/>
    </xf>
    <xf numFmtId="3" fontId="20" fillId="4" borderId="20" xfId="0" applyNumberFormat="1" applyFont="1" applyFill="1" applyBorder="1" applyAlignment="1" applyProtection="1">
      <alignment horizontal="center" vertical="center" wrapText="1"/>
      <protection locked="0"/>
    </xf>
    <xf numFmtId="0" fontId="19" fillId="7" borderId="15" xfId="0" applyFont="1" applyFill="1" applyBorder="1" applyProtection="1">
      <protection locked="0"/>
    </xf>
    <xf numFmtId="0" fontId="20" fillId="4" borderId="41" xfId="0" applyFont="1" applyFill="1" applyBorder="1" applyProtection="1">
      <protection locked="0"/>
    </xf>
    <xf numFmtId="0" fontId="20" fillId="4" borderId="36" xfId="0" applyFont="1" applyFill="1" applyBorder="1" applyAlignment="1" applyProtection="1">
      <alignment horizontal="center"/>
      <protection locked="0"/>
    </xf>
    <xf numFmtId="0" fontId="20" fillId="4" borderId="38" xfId="0" applyFont="1" applyFill="1" applyBorder="1" applyAlignment="1" applyProtection="1">
      <alignment horizontal="center"/>
      <protection locked="0"/>
    </xf>
    <xf numFmtId="0" fontId="24" fillId="0" borderId="0" xfId="0" applyFont="1" applyAlignment="1">
      <alignment vertical="center"/>
    </xf>
    <xf numFmtId="0" fontId="25" fillId="0" borderId="0" xfId="0" applyFont="1" applyAlignment="1">
      <alignment vertical="center"/>
    </xf>
    <xf numFmtId="0" fontId="0" fillId="0" borderId="0" xfId="0" applyAlignment="1">
      <alignment vertical="center"/>
    </xf>
    <xf numFmtId="0" fontId="20" fillId="9" borderId="9" xfId="0" applyFont="1" applyFill="1" applyBorder="1" applyProtection="1">
      <protection locked="0"/>
    </xf>
    <xf numFmtId="0" fontId="20" fillId="9" borderId="41" xfId="0" applyFont="1" applyFill="1" applyBorder="1" applyProtection="1">
      <protection locked="0"/>
    </xf>
    <xf numFmtId="14" fontId="0" fillId="0" borderId="9" xfId="0" applyNumberFormat="1" applyBorder="1"/>
    <xf numFmtId="0" fontId="0" fillId="0" borderId="9" xfId="0" applyBorder="1" applyAlignment="1">
      <alignment horizontal="center" vertical="center"/>
    </xf>
    <xf numFmtId="0" fontId="20" fillId="9" borderId="3" xfId="0" applyFont="1" applyFill="1" applyBorder="1" applyAlignment="1" applyProtection="1">
      <alignment horizontal="center" wrapText="1"/>
      <protection locked="0"/>
    </xf>
    <xf numFmtId="0" fontId="20" fillId="10" borderId="5" xfId="0" applyFont="1" applyFill="1" applyBorder="1" applyAlignment="1" applyProtection="1">
      <alignment horizontal="center" wrapText="1"/>
      <protection locked="0"/>
    </xf>
    <xf numFmtId="0" fontId="19" fillId="7" borderId="9" xfId="0" applyFont="1" applyFill="1" applyBorder="1" applyAlignment="1" applyProtection="1">
      <alignment horizontal="left" vertical="center" wrapText="1"/>
      <protection locked="0"/>
    </xf>
    <xf numFmtId="164" fontId="1" fillId="9" borderId="0" xfId="0" applyNumberFormat="1" applyFont="1" applyFill="1" applyAlignment="1">
      <alignment vertical="center"/>
    </xf>
    <xf numFmtId="0" fontId="18" fillId="2" borderId="0" xfId="0" applyFont="1" applyFill="1" applyBorder="1" applyAlignment="1">
      <alignment vertical="top" wrapText="1"/>
    </xf>
    <xf numFmtId="0" fontId="15" fillId="2" borderId="0" xfId="0" applyFont="1" applyFill="1" applyBorder="1" applyAlignment="1">
      <alignment vertical="top" wrapText="1"/>
    </xf>
    <xf numFmtId="0" fontId="1" fillId="0" borderId="0" xfId="0" applyFont="1" applyFill="1" applyBorder="1"/>
    <xf numFmtId="0" fontId="0" fillId="0" borderId="8" xfId="0" applyBorder="1" applyAlignment="1">
      <alignment horizontal="center" vertical="center"/>
    </xf>
    <xf numFmtId="3" fontId="20" fillId="4" borderId="11" xfId="0" applyNumberFormat="1" applyFont="1" applyFill="1" applyBorder="1" applyAlignment="1" applyProtection="1">
      <alignment horizontal="center" vertical="center" wrapText="1"/>
      <protection locked="0"/>
    </xf>
    <xf numFmtId="3" fontId="20" fillId="4" borderId="0" xfId="0" applyNumberFormat="1" applyFont="1" applyFill="1" applyBorder="1" applyAlignment="1" applyProtection="1">
      <alignment horizontal="center" vertical="center" wrapText="1"/>
      <protection locked="0"/>
    </xf>
    <xf numFmtId="3" fontId="20" fillId="4" borderId="7" xfId="0" applyNumberFormat="1" applyFont="1" applyFill="1" applyBorder="1" applyAlignment="1" applyProtection="1">
      <alignment horizontal="center" vertical="center" wrapText="1"/>
      <protection locked="0"/>
    </xf>
    <xf numFmtId="0" fontId="20" fillId="10" borderId="3" xfId="0" applyFont="1" applyFill="1" applyBorder="1" applyAlignment="1" applyProtection="1">
      <alignment horizontal="center" wrapText="1"/>
      <protection locked="0"/>
    </xf>
    <xf numFmtId="0" fontId="20" fillId="4" borderId="12" xfId="0" applyFont="1" applyFill="1" applyBorder="1" applyProtection="1">
      <protection locked="0"/>
    </xf>
    <xf numFmtId="0" fontId="31" fillId="0" borderId="0" xfId="0" quotePrefix="1" applyFont="1"/>
    <xf numFmtId="0" fontId="32" fillId="0" borderId="0" xfId="0" applyFont="1"/>
    <xf numFmtId="164" fontId="31" fillId="0" borderId="0" xfId="0" applyNumberFormat="1" applyFont="1" applyAlignment="1">
      <alignment horizontal="center"/>
    </xf>
    <xf numFmtId="0" fontId="18" fillId="2" borderId="0" xfId="0" applyFont="1" applyFill="1" applyProtection="1"/>
    <xf numFmtId="0" fontId="19" fillId="8" borderId="16" xfId="0" applyFont="1" applyFill="1" applyBorder="1" applyProtection="1"/>
    <xf numFmtId="0" fontId="19" fillId="8" borderId="17" xfId="0" applyFont="1" applyFill="1" applyBorder="1" applyProtection="1"/>
    <xf numFmtId="0" fontId="19" fillId="8" borderId="44" xfId="0" applyFont="1" applyFill="1" applyBorder="1" applyProtection="1"/>
    <xf numFmtId="0" fontId="19" fillId="8" borderId="18" xfId="0" applyFont="1" applyFill="1" applyBorder="1" applyProtection="1"/>
    <xf numFmtId="0" fontId="19" fillId="4" borderId="17" xfId="0" applyFont="1" applyFill="1" applyBorder="1" applyProtection="1"/>
    <xf numFmtId="0" fontId="18" fillId="4" borderId="18" xfId="0" applyFont="1" applyFill="1" applyBorder="1" applyAlignment="1" applyProtection="1">
      <alignment horizontal="center"/>
    </xf>
    <xf numFmtId="0" fontId="21" fillId="2" borderId="0" xfId="0" applyFont="1" applyFill="1" applyProtection="1"/>
    <xf numFmtId="0" fontId="20" fillId="8" borderId="21" xfId="0" applyFont="1" applyFill="1" applyBorder="1" applyProtection="1"/>
    <xf numFmtId="0" fontId="19" fillId="8" borderId="0" xfId="0" applyFont="1" applyFill="1" applyProtection="1"/>
    <xf numFmtId="0" fontId="19" fillId="8" borderId="5" xfId="0" applyFont="1" applyFill="1" applyBorder="1" applyProtection="1"/>
    <xf numFmtId="0" fontId="19" fillId="8" borderId="0" xfId="0" applyFont="1" applyFill="1" applyBorder="1" applyProtection="1"/>
    <xf numFmtId="0" fontId="19" fillId="8" borderId="22" xfId="0" applyFont="1" applyFill="1" applyBorder="1" applyProtection="1"/>
    <xf numFmtId="0" fontId="20" fillId="4" borderId="0" xfId="0" applyFont="1" applyFill="1" applyProtection="1"/>
    <xf numFmtId="0" fontId="19" fillId="4" borderId="0" xfId="0" applyFont="1" applyFill="1" applyProtection="1"/>
    <xf numFmtId="0" fontId="18" fillId="4" borderId="22" xfId="0" applyFont="1" applyFill="1" applyBorder="1" applyAlignment="1" applyProtection="1">
      <alignment horizontal="center"/>
    </xf>
    <xf numFmtId="49" fontId="19" fillId="7" borderId="17" xfId="0" applyNumberFormat="1" applyFont="1" applyFill="1" applyBorder="1" applyAlignment="1" applyProtection="1">
      <alignment horizontal="left"/>
    </xf>
    <xf numFmtId="49" fontId="19" fillId="7" borderId="18" xfId="0" applyNumberFormat="1" applyFont="1" applyFill="1" applyBorder="1" applyAlignment="1" applyProtection="1">
      <alignment horizontal="left"/>
    </xf>
    <xf numFmtId="49" fontId="19" fillId="7" borderId="7" xfId="0" applyNumberFormat="1" applyFont="1" applyFill="1" applyBorder="1" applyAlignment="1" applyProtection="1">
      <alignment horizontal="left"/>
    </xf>
    <xf numFmtId="49" fontId="19" fillId="7" borderId="20" xfId="0" applyNumberFormat="1" applyFont="1" applyFill="1" applyBorder="1" applyAlignment="1" applyProtection="1">
      <alignment horizontal="left"/>
    </xf>
    <xf numFmtId="0" fontId="20" fillId="0" borderId="27" xfId="0" applyFont="1" applyBorder="1" applyProtection="1"/>
    <xf numFmtId="0" fontId="20" fillId="0" borderId="25" xfId="0" applyFont="1" applyBorder="1" applyProtection="1"/>
    <xf numFmtId="0" fontId="20" fillId="0" borderId="30" xfId="0" applyFont="1" applyBorder="1" applyProtection="1"/>
    <xf numFmtId="3" fontId="20" fillId="8" borderId="9" xfId="0" applyNumberFormat="1" applyFont="1" applyFill="1" applyBorder="1" applyProtection="1"/>
    <xf numFmtId="0" fontId="20" fillId="8" borderId="2" xfId="0" applyFont="1" applyFill="1" applyBorder="1" applyAlignment="1" applyProtection="1">
      <alignment horizontal="left"/>
    </xf>
    <xf numFmtId="0" fontId="20" fillId="8" borderId="28" xfId="0" applyFont="1" applyFill="1" applyBorder="1" applyAlignment="1" applyProtection="1">
      <alignment horizontal="left"/>
    </xf>
    <xf numFmtId="0" fontId="20" fillId="0" borderId="3" xfId="0" applyFont="1" applyBorder="1" applyProtection="1"/>
    <xf numFmtId="0" fontId="20" fillId="0" borderId="27" xfId="0" applyFont="1" applyBorder="1" applyAlignment="1" applyProtection="1">
      <alignment horizontal="left"/>
    </xf>
    <xf numFmtId="0" fontId="20" fillId="0" borderId="28" xfId="0" applyFont="1" applyBorder="1" applyAlignment="1" applyProtection="1">
      <alignment horizontal="left"/>
    </xf>
    <xf numFmtId="3" fontId="20" fillId="2" borderId="9" xfId="0" applyNumberFormat="1" applyFont="1" applyFill="1" applyBorder="1" applyProtection="1"/>
    <xf numFmtId="3" fontId="19" fillId="0" borderId="3" xfId="0" applyNumberFormat="1" applyFont="1" applyBorder="1" applyProtection="1"/>
    <xf numFmtId="0" fontId="20" fillId="0" borderId="23" xfId="0" applyFont="1" applyBorder="1" applyProtection="1"/>
    <xf numFmtId="3" fontId="19" fillId="0" borderId="11" xfId="0" applyNumberFormat="1" applyFont="1" applyBorder="1" applyProtection="1"/>
    <xf numFmtId="0" fontId="20" fillId="8" borderId="10" xfId="0" applyFont="1" applyFill="1" applyBorder="1" applyAlignment="1" applyProtection="1">
      <alignment horizontal="left"/>
    </xf>
    <xf numFmtId="0" fontId="20" fillId="8" borderId="12" xfId="0" applyFont="1" applyFill="1" applyBorder="1" applyAlignment="1" applyProtection="1">
      <alignment horizontal="left"/>
    </xf>
    <xf numFmtId="0" fontId="20" fillId="8" borderId="11" xfId="0" applyFont="1" applyFill="1" applyBorder="1" applyAlignment="1" applyProtection="1">
      <alignment horizontal="left"/>
    </xf>
    <xf numFmtId="0" fontId="20" fillId="8" borderId="24" xfId="0" applyFont="1" applyFill="1" applyBorder="1" applyAlignment="1" applyProtection="1">
      <alignment horizontal="left"/>
    </xf>
    <xf numFmtId="0" fontId="20" fillId="0" borderId="11" xfId="0" applyFont="1" applyBorder="1" applyProtection="1"/>
    <xf numFmtId="49" fontId="19" fillId="7" borderId="10" xfId="0" applyNumberFormat="1" applyFont="1" applyFill="1" applyBorder="1" applyAlignment="1" applyProtection="1">
      <alignment horizontal="left"/>
    </xf>
    <xf numFmtId="49" fontId="19" fillId="7" borderId="11" xfId="0" applyNumberFormat="1" applyFont="1" applyFill="1" applyBorder="1" applyAlignment="1" applyProtection="1">
      <alignment horizontal="left"/>
    </xf>
    <xf numFmtId="49" fontId="19" fillId="7" borderId="24" xfId="0" applyNumberFormat="1" applyFont="1" applyFill="1" applyBorder="1" applyAlignment="1" applyProtection="1">
      <alignment horizontal="left"/>
    </xf>
    <xf numFmtId="49" fontId="19" fillId="7" borderId="6" xfId="0" applyNumberFormat="1" applyFont="1" applyFill="1" applyBorder="1" applyAlignment="1" applyProtection="1">
      <alignment horizontal="left"/>
    </xf>
    <xf numFmtId="0" fontId="20" fillId="2" borderId="27" xfId="0" applyFont="1" applyFill="1" applyBorder="1" applyProtection="1"/>
    <xf numFmtId="0" fontId="20" fillId="2" borderId="28" xfId="0" applyFont="1" applyFill="1" applyBorder="1" applyProtection="1"/>
    <xf numFmtId="0" fontId="20" fillId="0" borderId="12" xfId="0" applyFont="1" applyBorder="1" applyProtection="1"/>
    <xf numFmtId="3" fontId="20" fillId="8" borderId="3" xfId="0" applyNumberFormat="1" applyFont="1" applyFill="1" applyBorder="1" applyProtection="1"/>
    <xf numFmtId="0" fontId="19" fillId="0" borderId="30" xfId="0" applyFont="1" applyBorder="1" applyProtection="1"/>
    <xf numFmtId="3" fontId="19" fillId="2" borderId="3" xfId="0" applyNumberFormat="1" applyFont="1" applyFill="1" applyBorder="1" applyProtection="1"/>
    <xf numFmtId="0" fontId="19" fillId="0" borderId="2" xfId="0" applyFont="1" applyBorder="1" applyProtection="1"/>
    <xf numFmtId="3" fontId="19" fillId="2" borderId="2" xfId="0" applyNumberFormat="1" applyFont="1" applyFill="1" applyBorder="1" applyProtection="1"/>
    <xf numFmtId="0" fontId="20" fillId="8" borderId="3" xfId="0" applyFont="1" applyFill="1" applyBorder="1" applyAlignment="1" applyProtection="1">
      <alignment horizontal="left"/>
    </xf>
    <xf numFmtId="0" fontId="19" fillId="12" borderId="19" xfId="0" applyFont="1" applyFill="1" applyBorder="1" applyAlignment="1" applyProtection="1">
      <alignment horizontal="center"/>
    </xf>
    <xf numFmtId="0" fontId="19" fillId="12" borderId="7" xfId="0" applyFont="1" applyFill="1" applyBorder="1" applyAlignment="1" applyProtection="1">
      <alignment horizontal="center"/>
    </xf>
    <xf numFmtId="49" fontId="19" fillId="11" borderId="30" xfId="0" applyNumberFormat="1" applyFont="1" applyFill="1" applyBorder="1" applyProtection="1"/>
    <xf numFmtId="49" fontId="19" fillId="11" borderId="10" xfId="0" applyNumberFormat="1" applyFont="1" applyFill="1" applyBorder="1" applyAlignment="1" applyProtection="1">
      <alignment horizontal="left"/>
    </xf>
    <xf numFmtId="49" fontId="19" fillId="11" borderId="24" xfId="0" applyNumberFormat="1" applyFont="1" applyFill="1" applyBorder="1" applyAlignment="1" applyProtection="1">
      <alignment horizontal="left"/>
    </xf>
    <xf numFmtId="49" fontId="19" fillId="11" borderId="6" xfId="0" applyNumberFormat="1" applyFont="1" applyFill="1" applyBorder="1" applyAlignment="1" applyProtection="1">
      <alignment horizontal="left"/>
    </xf>
    <xf numFmtId="2" fontId="20" fillId="10" borderId="28" xfId="0" applyNumberFormat="1" applyFont="1" applyFill="1" applyBorder="1" applyAlignment="1" applyProtection="1">
      <alignment horizontal="center" wrapText="1"/>
    </xf>
    <xf numFmtId="0" fontId="20" fillId="2" borderId="3" xfId="0" applyFont="1" applyFill="1" applyBorder="1" applyProtection="1"/>
    <xf numFmtId="0" fontId="20" fillId="2" borderId="9" xfId="0" applyFont="1" applyFill="1" applyBorder="1" applyProtection="1"/>
    <xf numFmtId="0" fontId="18" fillId="2" borderId="0" xfId="0" applyFont="1" applyFill="1" applyBorder="1" applyProtection="1"/>
    <xf numFmtId="0" fontId="19" fillId="11" borderId="30" xfId="0" applyFont="1" applyFill="1" applyBorder="1" applyProtection="1"/>
    <xf numFmtId="0" fontId="20" fillId="0" borderId="47" xfId="0" applyFont="1" applyBorder="1" applyProtection="1"/>
    <xf numFmtId="0" fontId="20" fillId="2" borderId="47" xfId="0" applyFont="1" applyFill="1" applyBorder="1" applyProtection="1"/>
    <xf numFmtId="49" fontId="19" fillId="7" borderId="29" xfId="0" applyNumberFormat="1" applyFont="1" applyFill="1" applyBorder="1" applyProtection="1"/>
    <xf numFmtId="0" fontId="19" fillId="7" borderId="8" xfId="0" applyFont="1" applyFill="1" applyBorder="1" applyProtection="1"/>
    <xf numFmtId="0" fontId="20" fillId="7" borderId="30" xfId="0" applyFont="1" applyFill="1" applyBorder="1" applyAlignment="1" applyProtection="1">
      <alignment horizontal="center" vertical="center" wrapText="1"/>
    </xf>
    <xf numFmtId="0" fontId="20" fillId="7" borderId="9" xfId="0" applyFont="1" applyFill="1" applyBorder="1" applyAlignment="1" applyProtection="1">
      <alignment horizontal="center" vertical="center" wrapText="1"/>
    </xf>
    <xf numFmtId="0" fontId="20" fillId="7" borderId="1" xfId="0" applyFont="1" applyFill="1" applyBorder="1" applyAlignment="1" applyProtection="1">
      <alignment horizontal="center" vertical="center" wrapText="1"/>
    </xf>
    <xf numFmtId="0" fontId="19" fillId="7" borderId="2" xfId="0" applyFont="1" applyFill="1" applyBorder="1" applyAlignment="1" applyProtection="1">
      <alignment horizontal="left" vertical="center" wrapText="1"/>
    </xf>
    <xf numFmtId="0" fontId="19" fillId="7" borderId="28" xfId="0" applyFont="1" applyFill="1" applyBorder="1" applyAlignment="1" applyProtection="1">
      <alignment horizontal="left" vertical="center" wrapText="1"/>
    </xf>
    <xf numFmtId="0" fontId="20" fillId="7" borderId="3" xfId="0" applyFont="1" applyFill="1" applyBorder="1" applyAlignment="1" applyProtection="1">
      <alignment horizontal="center" vertical="center" wrapText="1"/>
    </xf>
    <xf numFmtId="0" fontId="20" fillId="8" borderId="3" xfId="0" applyFont="1" applyFill="1" applyBorder="1" applyProtection="1"/>
    <xf numFmtId="0" fontId="20" fillId="0" borderId="1" xfId="0" applyFont="1" applyBorder="1" applyProtection="1"/>
    <xf numFmtId="0" fontId="20" fillId="8" borderId="2" xfId="0" applyFont="1" applyFill="1" applyBorder="1" applyProtection="1"/>
    <xf numFmtId="0" fontId="20" fillId="8" borderId="28" xfId="0" applyFont="1" applyFill="1" applyBorder="1" applyProtection="1"/>
    <xf numFmtId="0" fontId="20" fillId="8" borderId="47" xfId="0" applyFont="1" applyFill="1" applyBorder="1" applyProtection="1"/>
    <xf numFmtId="0" fontId="20" fillId="0" borderId="36" xfId="0" applyFont="1" applyBorder="1" applyProtection="1"/>
    <xf numFmtId="0" fontId="20" fillId="8" borderId="37" xfId="0" applyFont="1" applyFill="1" applyBorder="1" applyProtection="1"/>
    <xf numFmtId="0" fontId="20" fillId="8" borderId="38" xfId="0" applyFont="1" applyFill="1" applyBorder="1" applyProtection="1"/>
    <xf numFmtId="49" fontId="19" fillId="7" borderId="7" xfId="0" applyNumberFormat="1" applyFont="1" applyFill="1" applyBorder="1" applyAlignment="1" applyProtection="1">
      <alignment horizontal="left"/>
      <protection locked="0"/>
    </xf>
    <xf numFmtId="49" fontId="19" fillId="7" borderId="20" xfId="0" applyNumberFormat="1" applyFont="1" applyFill="1" applyBorder="1" applyAlignment="1" applyProtection="1">
      <alignment horizontal="left"/>
      <protection locked="0"/>
    </xf>
    <xf numFmtId="0" fontId="18" fillId="2" borderId="0" xfId="0" applyFont="1" applyFill="1" applyBorder="1" applyProtection="1">
      <protection locked="0"/>
    </xf>
    <xf numFmtId="0" fontId="18" fillId="2" borderId="22" xfId="0" applyFont="1" applyFill="1" applyBorder="1" applyProtection="1">
      <protection locked="0"/>
    </xf>
    <xf numFmtId="49" fontId="19" fillId="7" borderId="13" xfId="0" applyNumberFormat="1" applyFont="1" applyFill="1" applyBorder="1" applyAlignment="1" applyProtection="1">
      <alignment horizontal="left"/>
      <protection locked="0"/>
    </xf>
    <xf numFmtId="49" fontId="19" fillId="7" borderId="10" xfId="0" applyNumberFormat="1" applyFont="1" applyFill="1" applyBorder="1" applyAlignment="1" applyProtection="1">
      <alignment horizontal="center"/>
      <protection locked="0"/>
    </xf>
    <xf numFmtId="49" fontId="19" fillId="7" borderId="24" xfId="0" applyNumberFormat="1" applyFont="1" applyFill="1" applyBorder="1" applyAlignment="1" applyProtection="1">
      <alignment horizontal="center"/>
      <protection locked="0"/>
    </xf>
    <xf numFmtId="49" fontId="19" fillId="7" borderId="15" xfId="0" applyNumberFormat="1" applyFont="1" applyFill="1" applyBorder="1" applyAlignment="1" applyProtection="1">
      <alignment horizontal="left"/>
      <protection locked="0"/>
    </xf>
    <xf numFmtId="49" fontId="19" fillId="7" borderId="6" xfId="0" applyNumberFormat="1" applyFont="1" applyFill="1" applyBorder="1" applyAlignment="1" applyProtection="1">
      <alignment horizontal="center"/>
      <protection locked="0"/>
    </xf>
    <xf numFmtId="49" fontId="19" fillId="7" borderId="20" xfId="0" applyNumberFormat="1" applyFont="1" applyFill="1" applyBorder="1" applyAlignment="1" applyProtection="1">
      <alignment horizontal="center"/>
      <protection locked="0"/>
    </xf>
    <xf numFmtId="49" fontId="19" fillId="7" borderId="29" xfId="0" applyNumberFormat="1" applyFont="1" applyFill="1" applyBorder="1" applyProtection="1">
      <protection locked="0"/>
    </xf>
    <xf numFmtId="9" fontId="20" fillId="9" borderId="1" xfId="1" applyFont="1" applyFill="1" applyBorder="1" applyProtection="1">
      <protection locked="0"/>
    </xf>
    <xf numFmtId="0" fontId="20" fillId="8" borderId="9" xfId="0" applyFont="1" applyFill="1" applyBorder="1" applyProtection="1">
      <protection locked="0"/>
    </xf>
    <xf numFmtId="0" fontId="20" fillId="0" borderId="1" xfId="0" applyNumberFormat="1" applyFont="1" applyBorder="1" applyProtection="1">
      <protection locked="0"/>
    </xf>
    <xf numFmtId="0" fontId="20" fillId="4" borderId="25" xfId="0" applyFont="1" applyFill="1" applyBorder="1" applyProtection="1">
      <protection locked="0"/>
    </xf>
    <xf numFmtId="9" fontId="20" fillId="9" borderId="36" xfId="1" applyFont="1" applyFill="1" applyBorder="1" applyProtection="1">
      <protection locked="0"/>
    </xf>
    <xf numFmtId="0" fontId="20" fillId="8" borderId="41" xfId="0" applyFont="1" applyFill="1" applyBorder="1" applyProtection="1">
      <protection locked="0"/>
    </xf>
    <xf numFmtId="0" fontId="20" fillId="4" borderId="47" xfId="0" applyFont="1" applyFill="1" applyBorder="1" applyProtection="1">
      <protection locked="0"/>
    </xf>
    <xf numFmtId="0" fontId="20" fillId="0" borderId="36" xfId="0" applyNumberFormat="1" applyFont="1" applyBorder="1" applyProtection="1">
      <protection locked="0"/>
    </xf>
    <xf numFmtId="0" fontId="20" fillId="4" borderId="48" xfId="0" applyFont="1" applyFill="1" applyBorder="1" applyProtection="1">
      <protection locked="0"/>
    </xf>
    <xf numFmtId="0" fontId="0" fillId="2" borderId="0" xfId="0" applyFill="1" applyProtection="1"/>
    <xf numFmtId="0" fontId="16" fillId="2" borderId="0" xfId="0" applyFont="1" applyFill="1" applyProtection="1"/>
    <xf numFmtId="0" fontId="0" fillId="0" borderId="0" xfId="0" applyProtection="1"/>
    <xf numFmtId="0" fontId="7" fillId="2" borderId="0" xfId="0" applyFont="1" applyFill="1" applyProtection="1"/>
    <xf numFmtId="0" fontId="18" fillId="2" borderId="0" xfId="0" applyFont="1" applyFill="1" applyAlignment="1" applyProtection="1">
      <alignment horizontal="left" vertical="top" wrapText="1"/>
    </xf>
    <xf numFmtId="0" fontId="15" fillId="2" borderId="0" xfId="0" applyFont="1" applyFill="1" applyAlignment="1" applyProtection="1">
      <alignment horizontal="center" vertical="top" wrapText="1"/>
    </xf>
    <xf numFmtId="0" fontId="0" fillId="2" borderId="22" xfId="0" applyFill="1" applyBorder="1" applyProtection="1"/>
    <xf numFmtId="0" fontId="0" fillId="2" borderId="0" xfId="0" applyFill="1" applyBorder="1" applyProtection="1"/>
    <xf numFmtId="0" fontId="0" fillId="2" borderId="0" xfId="0" applyFill="1" applyAlignment="1" applyProtection="1">
      <alignment horizontal="center"/>
    </xf>
    <xf numFmtId="1" fontId="20" fillId="2" borderId="0" xfId="0" applyNumberFormat="1" applyFont="1" applyFill="1" applyAlignment="1" applyProtection="1">
      <alignment horizontal="center" vertical="center"/>
    </xf>
    <xf numFmtId="1" fontId="20" fillId="2" borderId="0" xfId="0" applyNumberFormat="1" applyFont="1" applyFill="1" applyBorder="1" applyAlignment="1" applyProtection="1">
      <alignment horizontal="left" vertical="center"/>
    </xf>
    <xf numFmtId="0" fontId="1" fillId="2" borderId="0" xfId="0" applyFont="1" applyFill="1" applyProtection="1"/>
    <xf numFmtId="0" fontId="1" fillId="2" borderId="0" xfId="0" applyFont="1" applyFill="1" applyAlignment="1" applyProtection="1">
      <alignment horizontal="left"/>
    </xf>
    <xf numFmtId="0" fontId="15" fillId="7" borderId="8" xfId="0" applyFont="1" applyFill="1" applyBorder="1" applyAlignment="1" applyProtection="1">
      <alignment horizontal="left" vertical="top" wrapText="1"/>
    </xf>
    <xf numFmtId="0" fontId="18" fillId="0" borderId="3" xfId="0" applyFont="1" applyBorder="1" applyAlignment="1" applyProtection="1">
      <alignment horizontal="left" vertical="top" wrapText="1"/>
    </xf>
    <xf numFmtId="0" fontId="18" fillId="0" borderId="47" xfId="0" applyFont="1" applyBorder="1" applyAlignment="1" applyProtection="1">
      <alignment horizontal="left" vertical="top" wrapText="1"/>
    </xf>
    <xf numFmtId="0" fontId="7" fillId="3" borderId="15" xfId="0" applyFont="1" applyFill="1" applyBorder="1" applyAlignment="1" applyProtection="1">
      <alignment horizontal="center" vertical="center"/>
    </xf>
    <xf numFmtId="0" fontId="1" fillId="3" borderId="15" xfId="0" applyFont="1" applyFill="1" applyBorder="1" applyAlignment="1" applyProtection="1">
      <alignment vertical="top" wrapText="1"/>
    </xf>
    <xf numFmtId="0" fontId="5" fillId="3" borderId="7" xfId="0" applyFont="1" applyFill="1" applyBorder="1" applyAlignment="1" applyProtection="1">
      <alignment horizontal="center" wrapText="1"/>
    </xf>
    <xf numFmtId="0" fontId="5" fillId="3" borderId="8" xfId="0" applyFont="1" applyFill="1" applyBorder="1" applyAlignment="1" applyProtection="1">
      <alignment horizontal="center" wrapText="1"/>
    </xf>
    <xf numFmtId="0" fontId="0" fillId="2" borderId="15" xfId="0" applyFill="1" applyBorder="1" applyAlignment="1" applyProtection="1">
      <alignment horizontal="center" vertical="center"/>
    </xf>
    <xf numFmtId="0" fontId="2" fillId="2" borderId="1" xfId="0" applyFont="1" applyFill="1" applyBorder="1" applyAlignment="1" applyProtection="1">
      <alignment vertical="center" wrapText="1"/>
    </xf>
    <xf numFmtId="9" fontId="0" fillId="2" borderId="9" xfId="0" applyNumberFormat="1" applyFill="1" applyBorder="1" applyAlignment="1" applyProtection="1">
      <alignment horizontal="center" vertical="center" wrapText="1"/>
    </xf>
    <xf numFmtId="0" fontId="1" fillId="2" borderId="8" xfId="0" applyFont="1" applyFill="1" applyBorder="1" applyAlignment="1" applyProtection="1">
      <alignment horizontal="center" vertical="center"/>
    </xf>
    <xf numFmtId="0" fontId="0" fillId="2" borderId="9" xfId="0" applyFill="1" applyBorder="1" applyAlignment="1" applyProtection="1">
      <alignment horizontal="center" vertical="center"/>
    </xf>
    <xf numFmtId="9" fontId="0" fillId="2" borderId="9" xfId="0" applyNumberForma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2" fillId="2" borderId="7" xfId="0" applyFont="1" applyFill="1" applyBorder="1" applyAlignment="1" applyProtection="1">
      <alignment vertical="center" wrapText="1"/>
    </xf>
    <xf numFmtId="164" fontId="0" fillId="2" borderId="9" xfId="0" applyNumberForma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0" fillId="2" borderId="13" xfId="0" applyFill="1" applyBorder="1" applyAlignment="1" applyProtection="1">
      <alignment horizontal="center" vertical="center"/>
    </xf>
    <xf numFmtId="0" fontId="2" fillId="2" borderId="13" xfId="0" applyFont="1" applyFill="1" applyBorder="1" applyAlignment="1" applyProtection="1">
      <alignment horizontal="left" vertical="center" wrapText="1"/>
    </xf>
    <xf numFmtId="9" fontId="3" fillId="2" borderId="13" xfId="1" applyFont="1" applyFill="1" applyBorder="1" applyAlignment="1" applyProtection="1">
      <alignment horizontal="center" vertical="center"/>
    </xf>
    <xf numFmtId="0" fontId="1" fillId="2" borderId="9" xfId="0" applyFont="1" applyFill="1" applyBorder="1" applyAlignment="1" applyProtection="1">
      <alignment horizontal="center" vertical="center"/>
    </xf>
    <xf numFmtId="0" fontId="7" fillId="3" borderId="9" xfId="0" applyFont="1" applyFill="1" applyBorder="1" applyAlignment="1" applyProtection="1">
      <alignment horizontal="center" vertical="center"/>
    </xf>
    <xf numFmtId="0" fontId="1" fillId="3" borderId="7" xfId="0" applyFont="1" applyFill="1" applyBorder="1" applyAlignment="1" applyProtection="1">
      <alignment horizontal="center" vertical="center"/>
    </xf>
    <xf numFmtId="0" fontId="5" fillId="3" borderId="4" xfId="0" applyFont="1" applyFill="1" applyBorder="1" applyAlignment="1" applyProtection="1">
      <alignment horizontal="center" vertical="center" wrapText="1"/>
    </xf>
    <xf numFmtId="0" fontId="5" fillId="3" borderId="0" xfId="0" applyFont="1" applyFill="1" applyAlignment="1" applyProtection="1">
      <alignment horizontal="center" vertical="center" wrapText="1"/>
    </xf>
    <xf numFmtId="0" fontId="5" fillId="3" borderId="5" xfId="0" applyFont="1" applyFill="1" applyBorder="1" applyAlignment="1" applyProtection="1">
      <alignment horizontal="center" vertical="center" wrapText="1"/>
    </xf>
    <xf numFmtId="0" fontId="13" fillId="2" borderId="14" xfId="0" applyFont="1" applyFill="1" applyBorder="1" applyAlignment="1" applyProtection="1">
      <alignment horizontal="center" vertical="center"/>
    </xf>
    <xf numFmtId="0" fontId="6" fillId="2" borderId="9" xfId="0" applyFont="1" applyFill="1" applyBorder="1" applyAlignment="1" applyProtection="1">
      <alignment vertical="center"/>
    </xf>
    <xf numFmtId="0" fontId="13" fillId="2" borderId="13"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2" fillId="2" borderId="2" xfId="0" applyFont="1" applyFill="1" applyBorder="1" applyAlignment="1" applyProtection="1">
      <alignment vertical="center"/>
    </xf>
    <xf numFmtId="0" fontId="0" fillId="2" borderId="9" xfId="0" applyFill="1" applyBorder="1" applyAlignment="1" applyProtection="1">
      <alignment horizontal="center" vertical="center" wrapText="1"/>
    </xf>
    <xf numFmtId="0" fontId="6" fillId="2" borderId="2" xfId="0" applyFont="1" applyFill="1" applyBorder="1" applyAlignment="1" applyProtection="1">
      <alignment vertical="center"/>
    </xf>
    <xf numFmtId="0" fontId="10" fillId="2" borderId="0" xfId="0" applyFont="1" applyFill="1" applyProtection="1"/>
    <xf numFmtId="0" fontId="13" fillId="0" borderId="9" xfId="0" applyFont="1" applyBorder="1" applyAlignment="1" applyProtection="1">
      <alignment horizontal="center" vertical="center"/>
    </xf>
    <xf numFmtId="0" fontId="6" fillId="0" borderId="3" xfId="0" applyFont="1" applyBorder="1" applyAlignment="1" applyProtection="1">
      <alignment horizontal="left" vertical="center" wrapText="1"/>
    </xf>
    <xf numFmtId="0" fontId="14" fillId="0" borderId="9" xfId="0" applyFont="1" applyBorder="1" applyAlignment="1" applyProtection="1">
      <alignment horizontal="center" vertical="center"/>
    </xf>
    <xf numFmtId="0" fontId="6" fillId="0" borderId="11" xfId="0" applyFont="1" applyBorder="1" applyAlignment="1" applyProtection="1">
      <alignment horizontal="left" vertical="center" wrapText="1"/>
    </xf>
    <xf numFmtId="0" fontId="13" fillId="0" borderId="13" xfId="0" applyFont="1" applyBorder="1" applyAlignment="1" applyProtection="1">
      <alignment horizontal="center" vertical="center"/>
    </xf>
    <xf numFmtId="14" fontId="13" fillId="0" borderId="13" xfId="0" applyNumberFormat="1" applyFont="1" applyBorder="1" applyAlignment="1" applyProtection="1">
      <alignment horizontal="center" vertical="center"/>
    </xf>
    <xf numFmtId="0" fontId="0" fillId="6" borderId="10" xfId="0" applyFill="1" applyBorder="1" applyProtection="1"/>
    <xf numFmtId="0" fontId="0" fillId="6" borderId="11" xfId="0" applyFill="1" applyBorder="1" applyProtection="1"/>
    <xf numFmtId="0" fontId="0" fillId="6" borderId="12" xfId="0" applyFill="1" applyBorder="1" applyProtection="1"/>
    <xf numFmtId="0" fontId="0" fillId="6" borderId="6" xfId="0" applyFill="1" applyBorder="1" applyProtection="1"/>
    <xf numFmtId="0" fontId="1" fillId="6" borderId="7" xfId="0" applyFont="1" applyFill="1" applyBorder="1" applyAlignment="1" applyProtection="1">
      <alignment horizontal="center" vertical="center"/>
    </xf>
    <xf numFmtId="0" fontId="0" fillId="6" borderId="7" xfId="0" applyFill="1" applyBorder="1" applyProtection="1"/>
    <xf numFmtId="0" fontId="0" fillId="6" borderId="8" xfId="0" applyFill="1" applyBorder="1" applyProtection="1"/>
    <xf numFmtId="0" fontId="5"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1" fontId="7" fillId="6" borderId="13" xfId="0" applyNumberFormat="1" applyFont="1" applyFill="1" applyBorder="1" applyAlignment="1" applyProtection="1">
      <alignment horizontal="center" vertical="center"/>
    </xf>
    <xf numFmtId="1" fontId="7" fillId="6" borderId="15" xfId="0" applyNumberFormat="1" applyFont="1" applyFill="1" applyBorder="1" applyAlignment="1" applyProtection="1">
      <alignment horizontal="center" vertical="center"/>
    </xf>
    <xf numFmtId="0" fontId="8" fillId="6" borderId="13" xfId="0" applyFont="1" applyFill="1" applyBorder="1" applyAlignment="1" applyProtection="1">
      <alignment horizontal="center" vertical="center"/>
    </xf>
    <xf numFmtId="0" fontId="8" fillId="6" borderId="15" xfId="0" applyFont="1" applyFill="1" applyBorder="1" applyAlignment="1" applyProtection="1">
      <alignment horizontal="center" vertical="center"/>
    </xf>
    <xf numFmtId="0" fontId="5" fillId="2" borderId="6"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0" fillId="2" borderId="11" xfId="0" applyFill="1" applyBorder="1" applyAlignment="1" applyProtection="1">
      <alignment horizontal="center" vertical="center" wrapText="1"/>
    </xf>
    <xf numFmtId="0" fontId="0" fillId="2" borderId="12" xfId="0"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0" fillId="2" borderId="9" xfId="0" applyFill="1" applyBorder="1" applyAlignment="1" applyProtection="1">
      <alignment horizontal="center" vertical="center" wrapText="1"/>
    </xf>
    <xf numFmtId="0" fontId="1" fillId="3" borderId="1" xfId="0" applyFont="1" applyFill="1" applyBorder="1" applyAlignment="1" applyProtection="1">
      <alignment horizontal="left" vertical="center" wrapText="1"/>
    </xf>
    <xf numFmtId="0" fontId="1" fillId="3" borderId="3" xfId="0" applyFont="1" applyFill="1" applyBorder="1" applyAlignment="1" applyProtection="1">
      <alignment horizontal="left" vertical="center" wrapText="1"/>
    </xf>
    <xf numFmtId="0" fontId="1" fillId="3" borderId="6" xfId="0" applyFont="1" applyFill="1" applyBorder="1" applyAlignment="1" applyProtection="1">
      <alignment horizontal="left" vertical="center" wrapText="1"/>
    </xf>
    <xf numFmtId="0" fontId="1" fillId="3" borderId="8" xfId="0" applyFont="1" applyFill="1" applyBorder="1" applyAlignment="1" applyProtection="1">
      <alignment horizontal="left" vertical="center" wrapText="1"/>
    </xf>
    <xf numFmtId="0" fontId="6" fillId="2" borderId="10" xfId="0" applyFont="1" applyFill="1" applyBorder="1" applyAlignment="1" applyProtection="1">
      <alignment horizontal="left" vertical="top" wrapText="1"/>
    </xf>
    <xf numFmtId="0" fontId="6" fillId="2" borderId="11" xfId="0" applyFont="1" applyFill="1" applyBorder="1" applyAlignment="1" applyProtection="1">
      <alignment horizontal="left" vertical="top" wrapText="1"/>
    </xf>
    <xf numFmtId="0" fontId="6" fillId="2" borderId="12" xfId="0" applyFont="1" applyFill="1" applyBorder="1" applyAlignment="1" applyProtection="1">
      <alignment horizontal="left" vertical="top" wrapText="1"/>
    </xf>
    <xf numFmtId="0" fontId="6" fillId="2" borderId="6" xfId="0" applyFont="1" applyFill="1" applyBorder="1" applyAlignment="1" applyProtection="1">
      <alignment horizontal="left" vertical="top" wrapText="1"/>
    </xf>
    <xf numFmtId="0" fontId="6" fillId="2" borderId="7" xfId="0" applyFont="1" applyFill="1" applyBorder="1" applyAlignment="1" applyProtection="1">
      <alignment horizontal="left" vertical="top" wrapText="1"/>
    </xf>
    <xf numFmtId="0" fontId="6" fillId="2" borderId="8" xfId="0" applyFont="1" applyFill="1" applyBorder="1" applyAlignment="1" applyProtection="1">
      <alignment horizontal="left" vertical="top" wrapText="1"/>
    </xf>
    <xf numFmtId="0" fontId="5" fillId="2" borderId="4"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15" fillId="7" borderId="15" xfId="0" applyFont="1" applyFill="1" applyBorder="1" applyAlignment="1" applyProtection="1">
      <alignment horizontal="center" vertical="top" wrapText="1"/>
    </xf>
    <xf numFmtId="0" fontId="15" fillId="7" borderId="26" xfId="0" applyFont="1" applyFill="1" applyBorder="1" applyAlignment="1" applyProtection="1">
      <alignment horizontal="center" vertical="top" wrapText="1"/>
    </xf>
    <xf numFmtId="0" fontId="1" fillId="8" borderId="9" xfId="0" applyFont="1" applyFill="1" applyBorder="1" applyAlignment="1" applyProtection="1">
      <alignment horizontal="left" vertical="top" wrapText="1"/>
      <protection locked="0"/>
    </xf>
    <xf numFmtId="0" fontId="1" fillId="8" borderId="25" xfId="0" applyFont="1" applyFill="1" applyBorder="1" applyAlignment="1" applyProtection="1">
      <alignment horizontal="left" vertical="top" wrapText="1"/>
      <protection locked="0"/>
    </xf>
    <xf numFmtId="0" fontId="1" fillId="8" borderId="41" xfId="0" applyFont="1" applyFill="1" applyBorder="1" applyAlignment="1" applyProtection="1">
      <alignment horizontal="left" vertical="top" wrapText="1"/>
      <protection locked="0"/>
    </xf>
    <xf numFmtId="0" fontId="1" fillId="8" borderId="48" xfId="0" applyFont="1" applyFill="1" applyBorder="1" applyAlignment="1" applyProtection="1">
      <alignment horizontal="left" vertical="top" wrapText="1"/>
      <protection locked="0"/>
    </xf>
    <xf numFmtId="0" fontId="6" fillId="7" borderId="14" xfId="0" applyFont="1" applyFill="1" applyBorder="1" applyAlignment="1" applyProtection="1">
      <alignment horizontal="center" vertical="top" wrapText="1"/>
    </xf>
    <xf numFmtId="0" fontId="6" fillId="7" borderId="15" xfId="0" applyFont="1" applyFill="1" applyBorder="1" applyAlignment="1" applyProtection="1">
      <alignment horizontal="center" vertical="top" wrapText="1"/>
    </xf>
    <xf numFmtId="0" fontId="19" fillId="12" borderId="2" xfId="0" applyFont="1" applyFill="1" applyBorder="1" applyAlignment="1" applyProtection="1">
      <alignment horizontal="left"/>
    </xf>
    <xf numFmtId="0" fontId="20" fillId="2" borderId="23" xfId="0" applyFont="1" applyFill="1" applyBorder="1" applyAlignment="1" applyProtection="1">
      <alignment horizontal="left" vertical="center"/>
    </xf>
    <xf numFmtId="0" fontId="20" fillId="2" borderId="11" xfId="0" applyFont="1" applyFill="1" applyBorder="1" applyAlignment="1" applyProtection="1">
      <alignment horizontal="left" vertical="center"/>
    </xf>
    <xf numFmtId="0" fontId="20" fillId="2" borderId="31" xfId="0" applyFont="1" applyFill="1" applyBorder="1" applyAlignment="1" applyProtection="1">
      <alignment horizontal="left" vertical="center"/>
    </xf>
    <xf numFmtId="0" fontId="20" fillId="2" borderId="32" xfId="0" applyFont="1" applyFill="1" applyBorder="1" applyAlignment="1" applyProtection="1">
      <alignment horizontal="left" vertical="center"/>
    </xf>
    <xf numFmtId="0" fontId="20" fillId="2" borderId="13" xfId="0" applyFont="1" applyFill="1" applyBorder="1" applyAlignment="1" applyProtection="1">
      <alignment horizontal="left" vertical="center"/>
    </xf>
    <xf numFmtId="0" fontId="20" fillId="2" borderId="49" xfId="0" applyFont="1" applyFill="1" applyBorder="1" applyAlignment="1" applyProtection="1">
      <alignment horizontal="left" vertical="center"/>
    </xf>
    <xf numFmtId="164" fontId="20" fillId="5" borderId="24" xfId="0" applyNumberFormat="1" applyFont="1" applyFill="1" applyBorder="1" applyAlignment="1" applyProtection="1">
      <alignment horizontal="center" vertical="center"/>
    </xf>
    <xf numFmtId="164" fontId="20" fillId="5" borderId="33" xfId="0" applyNumberFormat="1" applyFont="1" applyFill="1" applyBorder="1" applyAlignment="1" applyProtection="1">
      <alignment horizontal="center" vertical="center"/>
    </xf>
    <xf numFmtId="0" fontId="20" fillId="4" borderId="1" xfId="0" applyFont="1" applyFill="1" applyBorder="1" applyAlignment="1" applyProtection="1">
      <alignment horizontal="center"/>
      <protection locked="0"/>
    </xf>
    <xf numFmtId="0" fontId="20" fillId="4" borderId="28" xfId="0" applyFont="1" applyFill="1" applyBorder="1" applyAlignment="1" applyProtection="1">
      <alignment horizontal="center"/>
      <protection locked="0"/>
    </xf>
    <xf numFmtId="0" fontId="19" fillId="7" borderId="6" xfId="0" applyFont="1" applyFill="1" applyBorder="1" applyAlignment="1" applyProtection="1">
      <alignment horizontal="center" wrapText="1"/>
      <protection locked="0"/>
    </xf>
    <xf numFmtId="0" fontId="19" fillId="7" borderId="20" xfId="0" applyFont="1" applyFill="1" applyBorder="1" applyAlignment="1" applyProtection="1">
      <alignment horizontal="center" wrapText="1"/>
      <protection locked="0"/>
    </xf>
    <xf numFmtId="49" fontId="19" fillId="7" borderId="19" xfId="0" applyNumberFormat="1" applyFont="1" applyFill="1" applyBorder="1" applyAlignment="1" applyProtection="1">
      <alignment horizontal="left"/>
      <protection locked="0"/>
    </xf>
    <xf numFmtId="49" fontId="19" fillId="7" borderId="8" xfId="0" applyNumberFormat="1" applyFont="1" applyFill="1" applyBorder="1" applyAlignment="1" applyProtection="1">
      <alignment horizontal="left"/>
      <protection locked="0"/>
    </xf>
    <xf numFmtId="0" fontId="22" fillId="0" borderId="27" xfId="0" applyFont="1" applyBorder="1" applyAlignment="1" applyProtection="1">
      <alignment horizontal="left" vertical="center" wrapText="1" indent="4"/>
    </xf>
    <xf numFmtId="0" fontId="22" fillId="0" borderId="28" xfId="0" applyFont="1" applyBorder="1" applyAlignment="1" applyProtection="1">
      <alignment horizontal="left" vertical="center" wrapText="1" indent="4"/>
    </xf>
    <xf numFmtId="0" fontId="19" fillId="5" borderId="19" xfId="0" applyFont="1" applyFill="1" applyBorder="1" applyAlignment="1" applyProtection="1">
      <alignment horizontal="left" wrapText="1"/>
    </xf>
    <xf numFmtId="0" fontId="19" fillId="5" borderId="20" xfId="0" applyFont="1" applyFill="1" applyBorder="1" applyAlignment="1" applyProtection="1">
      <alignment horizontal="left" wrapText="1"/>
    </xf>
    <xf numFmtId="1" fontId="20" fillId="2" borderId="0" xfId="0" applyNumberFormat="1" applyFont="1" applyFill="1" applyBorder="1" applyAlignment="1" applyProtection="1">
      <alignment horizontal="left" vertical="center"/>
    </xf>
    <xf numFmtId="3" fontId="20" fillId="4" borderId="10" xfId="0" applyNumberFormat="1" applyFont="1" applyFill="1" applyBorder="1" applyAlignment="1" applyProtection="1">
      <alignment horizontal="center" vertical="center" wrapText="1"/>
      <protection locked="0"/>
    </xf>
    <xf numFmtId="3" fontId="20" fillId="4" borderId="11" xfId="0" applyNumberFormat="1" applyFont="1" applyFill="1" applyBorder="1" applyAlignment="1" applyProtection="1">
      <alignment horizontal="center" vertical="center" wrapText="1"/>
      <protection locked="0"/>
    </xf>
    <xf numFmtId="3" fontId="20" fillId="4" borderId="12" xfId="0" applyNumberFormat="1" applyFont="1" applyFill="1" applyBorder="1" applyAlignment="1" applyProtection="1">
      <alignment horizontal="center" vertical="center" wrapText="1"/>
      <protection locked="0"/>
    </xf>
    <xf numFmtId="3" fontId="20" fillId="4" borderId="4" xfId="0" applyNumberFormat="1" applyFont="1" applyFill="1" applyBorder="1" applyAlignment="1" applyProtection="1">
      <alignment horizontal="center" vertical="center" wrapText="1"/>
      <protection locked="0"/>
    </xf>
    <xf numFmtId="3" fontId="20" fillId="4" borderId="0" xfId="0" applyNumberFormat="1" applyFont="1" applyFill="1" applyBorder="1" applyAlignment="1" applyProtection="1">
      <alignment horizontal="center" vertical="center" wrapText="1"/>
      <protection locked="0"/>
    </xf>
    <xf numFmtId="3" fontId="20" fillId="4" borderId="5" xfId="0" applyNumberFormat="1" applyFont="1" applyFill="1" applyBorder="1" applyAlignment="1" applyProtection="1">
      <alignment horizontal="center" vertical="center" wrapText="1"/>
      <protection locked="0"/>
    </xf>
    <xf numFmtId="3" fontId="20" fillId="4" borderId="6" xfId="0" applyNumberFormat="1" applyFont="1" applyFill="1" applyBorder="1" applyAlignment="1" applyProtection="1">
      <alignment horizontal="center" vertical="center" wrapText="1"/>
      <protection locked="0"/>
    </xf>
    <xf numFmtId="3" fontId="20" fillId="4" borderId="7" xfId="0" applyNumberFormat="1" applyFont="1" applyFill="1" applyBorder="1" applyAlignment="1" applyProtection="1">
      <alignment horizontal="center" vertical="center" wrapText="1"/>
      <protection locked="0"/>
    </xf>
    <xf numFmtId="3" fontId="20" fillId="4" borderId="8" xfId="0" applyNumberFormat="1" applyFont="1" applyFill="1" applyBorder="1" applyAlignment="1" applyProtection="1">
      <alignment horizontal="center" vertical="center" wrapText="1"/>
      <protection locked="0"/>
    </xf>
    <xf numFmtId="0" fontId="19" fillId="5" borderId="39" xfId="0" applyFont="1" applyFill="1" applyBorder="1" applyAlignment="1" applyProtection="1">
      <alignment horizontal="left" vertical="center"/>
    </xf>
    <xf numFmtId="0" fontId="19" fillId="5" borderId="34" xfId="0" applyFont="1" applyFill="1" applyBorder="1" applyAlignment="1" applyProtection="1">
      <alignment horizontal="left" vertical="center"/>
    </xf>
    <xf numFmtId="0" fontId="19" fillId="5" borderId="30" xfId="0" applyFont="1" applyFill="1" applyBorder="1" applyAlignment="1" applyProtection="1">
      <alignment horizontal="left" vertical="center"/>
    </xf>
    <xf numFmtId="0" fontId="19" fillId="5" borderId="9" xfId="0" applyFont="1" applyFill="1" applyBorder="1" applyAlignment="1" applyProtection="1">
      <alignment horizontal="left" vertical="center"/>
    </xf>
    <xf numFmtId="0" fontId="22" fillId="0" borderId="27" xfId="0" applyFont="1" applyBorder="1" applyAlignment="1" applyProtection="1">
      <alignment horizontal="left" vertical="center" wrapText="1" indent="3"/>
    </xf>
    <xf numFmtId="0" fontId="22" fillId="0" borderId="28" xfId="0" applyFont="1" applyBorder="1" applyAlignment="1" applyProtection="1">
      <alignment horizontal="left" vertical="center" wrapText="1" indent="3"/>
    </xf>
    <xf numFmtId="0" fontId="20" fillId="2" borderId="23" xfId="0" applyFont="1" applyFill="1" applyBorder="1" applyAlignment="1" applyProtection="1">
      <alignment horizontal="left" vertical="center" wrapText="1"/>
    </xf>
    <xf numFmtId="0" fontId="20" fillId="2" borderId="12" xfId="0" applyFont="1" applyFill="1" applyBorder="1" applyAlignment="1" applyProtection="1">
      <alignment horizontal="left" vertical="center" wrapText="1"/>
    </xf>
    <xf numFmtId="0" fontId="20" fillId="2" borderId="21" xfId="0" applyFont="1" applyFill="1" applyBorder="1" applyAlignment="1" applyProtection="1">
      <alignment horizontal="left" vertical="center" wrapText="1"/>
    </xf>
    <xf numFmtId="0" fontId="20" fillId="2" borderId="5" xfId="0" applyFont="1" applyFill="1" applyBorder="1" applyAlignment="1" applyProtection="1">
      <alignment horizontal="left" vertical="center" wrapText="1"/>
    </xf>
    <xf numFmtId="0" fontId="20" fillId="2" borderId="14" xfId="0" applyFont="1" applyFill="1" applyBorder="1" applyAlignment="1" applyProtection="1">
      <alignment horizontal="left" vertical="center"/>
    </xf>
    <xf numFmtId="9" fontId="20" fillId="5" borderId="40" xfId="0" applyNumberFormat="1" applyFont="1" applyFill="1" applyBorder="1" applyAlignment="1" applyProtection="1">
      <alignment horizontal="center" vertical="center"/>
    </xf>
    <xf numFmtId="9" fontId="20" fillId="5" borderId="26" xfId="0" applyNumberFormat="1" applyFont="1" applyFill="1" applyBorder="1" applyAlignment="1" applyProtection="1">
      <alignment horizontal="center" vertical="center"/>
    </xf>
    <xf numFmtId="0" fontId="0" fillId="7" borderId="34" xfId="0" applyFill="1" applyBorder="1" applyAlignment="1" applyProtection="1">
      <alignment horizontal="center"/>
    </xf>
    <xf numFmtId="0" fontId="0" fillId="7" borderId="9" xfId="0" applyFill="1" applyBorder="1" applyAlignment="1" applyProtection="1">
      <alignment horizontal="center"/>
    </xf>
    <xf numFmtId="0" fontId="0" fillId="7" borderId="35" xfId="0" applyFill="1" applyBorder="1" applyAlignment="1" applyProtection="1">
      <alignment horizontal="center"/>
    </xf>
    <xf numFmtId="0" fontId="0" fillId="7" borderId="25" xfId="0" applyFill="1" applyBorder="1" applyAlignment="1" applyProtection="1">
      <alignment horizontal="center"/>
    </xf>
    <xf numFmtId="0" fontId="20" fillId="2" borderId="30" xfId="0" applyFont="1" applyFill="1" applyBorder="1" applyAlignment="1" applyProtection="1">
      <alignment horizontal="left" vertical="center" wrapText="1"/>
    </xf>
    <xf numFmtId="0" fontId="20" fillId="2" borderId="9" xfId="0" applyFont="1" applyFill="1" applyBorder="1" applyAlignment="1" applyProtection="1">
      <alignment horizontal="left" vertical="center" wrapText="1"/>
    </xf>
    <xf numFmtId="0" fontId="20" fillId="2" borderId="13" xfId="0" applyFont="1" applyFill="1" applyBorder="1" applyAlignment="1" applyProtection="1">
      <alignment vertical="center"/>
    </xf>
    <xf numFmtId="0" fontId="20" fillId="2" borderId="15" xfId="0" applyFont="1" applyFill="1" applyBorder="1" applyAlignment="1" applyProtection="1">
      <alignment vertical="center"/>
    </xf>
    <xf numFmtId="0" fontId="19" fillId="5" borderId="16" xfId="0" applyFont="1" applyFill="1" applyBorder="1" applyAlignment="1" applyProtection="1">
      <alignment horizontal="left"/>
    </xf>
    <xf numFmtId="0" fontId="19" fillId="5" borderId="18" xfId="0" applyFont="1" applyFill="1" applyBorder="1" applyAlignment="1" applyProtection="1">
      <alignment horizontal="left"/>
    </xf>
    <xf numFmtId="0" fontId="19" fillId="5" borderId="19" xfId="0" applyFont="1" applyFill="1" applyBorder="1" applyAlignment="1" applyProtection="1">
      <alignment horizontal="left"/>
    </xf>
    <xf numFmtId="0" fontId="19" fillId="5" borderId="20" xfId="0" applyFont="1" applyFill="1" applyBorder="1" applyAlignment="1" applyProtection="1">
      <alignment horizontal="left"/>
    </xf>
    <xf numFmtId="49" fontId="19" fillId="7" borderId="43" xfId="0" applyNumberFormat="1" applyFont="1" applyFill="1" applyBorder="1" applyAlignment="1" applyProtection="1">
      <alignment horizontal="left"/>
    </xf>
    <xf numFmtId="49" fontId="19" fillId="7" borderId="29" xfId="0" applyNumberFormat="1" applyFont="1" applyFill="1" applyBorder="1" applyAlignment="1" applyProtection="1">
      <alignment horizontal="left"/>
    </xf>
    <xf numFmtId="49" fontId="19" fillId="7" borderId="17" xfId="0" applyNumberFormat="1" applyFont="1" applyFill="1" applyBorder="1" applyAlignment="1" applyProtection="1">
      <alignment horizontal="left"/>
    </xf>
    <xf numFmtId="49" fontId="19" fillId="7" borderId="7" xfId="0" applyNumberFormat="1" applyFont="1" applyFill="1" applyBorder="1" applyAlignment="1" applyProtection="1">
      <alignment horizontal="left"/>
    </xf>
    <xf numFmtId="49" fontId="19" fillId="7" borderId="44" xfId="0" applyNumberFormat="1" applyFont="1" applyFill="1" applyBorder="1" applyAlignment="1" applyProtection="1">
      <alignment horizontal="left"/>
    </xf>
    <xf numFmtId="49" fontId="19" fillId="7" borderId="8" xfId="0" applyNumberFormat="1" applyFont="1" applyFill="1" applyBorder="1" applyAlignment="1" applyProtection="1">
      <alignment horizontal="left"/>
    </xf>
    <xf numFmtId="49" fontId="19" fillId="7" borderId="45" xfId="0" applyNumberFormat="1" applyFont="1" applyFill="1" applyBorder="1" applyAlignment="1" applyProtection="1">
      <alignment horizontal="left"/>
      <protection locked="0"/>
    </xf>
    <xf numFmtId="49" fontId="19" fillId="7" borderId="15" xfId="0" applyNumberFormat="1" applyFont="1" applyFill="1" applyBorder="1" applyAlignment="1" applyProtection="1">
      <alignment horizontal="left"/>
      <protection locked="0"/>
    </xf>
    <xf numFmtId="0" fontId="17" fillId="2" borderId="16" xfId="0" applyFont="1" applyFill="1" applyBorder="1" applyAlignment="1" applyProtection="1">
      <alignment horizontal="left" vertical="top" wrapText="1"/>
    </xf>
    <xf numFmtId="0" fontId="17" fillId="2" borderId="17" xfId="0" applyFont="1" applyFill="1" applyBorder="1" applyAlignment="1" applyProtection="1">
      <alignment horizontal="left" vertical="top" wrapText="1"/>
    </xf>
    <xf numFmtId="0" fontId="17" fillId="2" borderId="18" xfId="0" applyFont="1" applyFill="1" applyBorder="1" applyAlignment="1" applyProtection="1">
      <alignment horizontal="left" vertical="top" wrapText="1"/>
    </xf>
    <xf numFmtId="0" fontId="17" fillId="2" borderId="21" xfId="0" applyFont="1" applyFill="1" applyBorder="1" applyAlignment="1" applyProtection="1">
      <alignment horizontal="left" vertical="top" wrapText="1"/>
    </xf>
    <xf numFmtId="0" fontId="17" fillId="2" borderId="0" xfId="0" applyFont="1" applyFill="1" applyBorder="1" applyAlignment="1" applyProtection="1">
      <alignment horizontal="left" vertical="top" wrapText="1"/>
    </xf>
    <xf numFmtId="0" fontId="17" fillId="2" borderId="22" xfId="0" applyFont="1" applyFill="1" applyBorder="1" applyAlignment="1" applyProtection="1">
      <alignment horizontal="left" vertical="top" wrapText="1"/>
    </xf>
    <xf numFmtId="0" fontId="7" fillId="9" borderId="21" xfId="0" applyFont="1" applyFill="1" applyBorder="1" applyAlignment="1" applyProtection="1">
      <alignment horizontal="left" vertical="top" wrapText="1"/>
    </xf>
    <xf numFmtId="0" fontId="17" fillId="9" borderId="0" xfId="0" applyFont="1" applyFill="1" applyBorder="1" applyAlignment="1" applyProtection="1">
      <alignment horizontal="left" vertical="top" wrapText="1"/>
    </xf>
    <xf numFmtId="0" fontId="17" fillId="9" borderId="22" xfId="0" applyFont="1" applyFill="1" applyBorder="1" applyAlignment="1" applyProtection="1">
      <alignment horizontal="left" vertical="top" wrapText="1"/>
    </xf>
    <xf numFmtId="0" fontId="17" fillId="2" borderId="31" xfId="0" applyFont="1" applyFill="1" applyBorder="1" applyAlignment="1" applyProtection="1">
      <alignment horizontal="left" vertical="top" wrapText="1"/>
    </xf>
    <xf numFmtId="0" fontId="17" fillId="2" borderId="32" xfId="0" applyFont="1" applyFill="1" applyBorder="1" applyAlignment="1" applyProtection="1">
      <alignment horizontal="left" vertical="top" wrapText="1"/>
    </xf>
    <xf numFmtId="0" fontId="17" fillId="2" borderId="33" xfId="0" applyFont="1" applyFill="1" applyBorder="1" applyAlignment="1" applyProtection="1">
      <alignment horizontal="left" vertical="top" wrapText="1"/>
    </xf>
    <xf numFmtId="0" fontId="20" fillId="0" borderId="27" xfId="0" applyFont="1" applyBorder="1" applyAlignment="1" applyProtection="1">
      <alignment horizontal="left"/>
    </xf>
    <xf numFmtId="0" fontId="20" fillId="0" borderId="28" xfId="0" applyFont="1" applyBorder="1" applyAlignment="1" applyProtection="1">
      <alignment horizontal="left"/>
    </xf>
    <xf numFmtId="0" fontId="20" fillId="8" borderId="1" xfId="0" applyFont="1" applyFill="1" applyBorder="1" applyAlignment="1" applyProtection="1">
      <alignment horizontal="left"/>
    </xf>
    <xf numFmtId="0" fontId="20" fillId="8" borderId="3" xfId="0" applyFont="1" applyFill="1" applyBorder="1" applyAlignment="1" applyProtection="1">
      <alignment horizontal="left"/>
    </xf>
    <xf numFmtId="0" fontId="20" fillId="2" borderId="27" xfId="0" applyFont="1" applyFill="1" applyBorder="1" applyAlignment="1" applyProtection="1">
      <alignment horizontal="left"/>
    </xf>
    <xf numFmtId="0" fontId="20" fillId="2" borderId="28" xfId="0" applyFont="1" applyFill="1" applyBorder="1" applyAlignment="1" applyProtection="1">
      <alignment horizontal="left"/>
    </xf>
    <xf numFmtId="0" fontId="19" fillId="12" borderId="3" xfId="0" applyFont="1" applyFill="1" applyBorder="1" applyAlignment="1" applyProtection="1">
      <alignment horizontal="left"/>
    </xf>
    <xf numFmtId="0" fontId="19" fillId="12" borderId="23" xfId="0" applyFont="1" applyFill="1" applyBorder="1" applyAlignment="1" applyProtection="1">
      <alignment horizontal="left" wrapText="1"/>
    </xf>
    <xf numFmtId="0" fontId="19" fillId="12" borderId="24" xfId="0" applyFont="1" applyFill="1" applyBorder="1" applyAlignment="1" applyProtection="1">
      <alignment horizontal="left" wrapText="1"/>
    </xf>
    <xf numFmtId="0" fontId="19" fillId="12" borderId="19" xfId="0" applyFont="1" applyFill="1" applyBorder="1" applyAlignment="1" applyProtection="1">
      <alignment horizontal="left" wrapText="1"/>
    </xf>
    <xf numFmtId="0" fontId="19" fillId="12" borderId="20" xfId="0" applyFont="1" applyFill="1" applyBorder="1" applyAlignment="1" applyProtection="1">
      <alignment horizontal="left" wrapText="1"/>
    </xf>
    <xf numFmtId="0" fontId="19" fillId="12" borderId="23" xfId="0" applyFont="1" applyFill="1" applyBorder="1" applyAlignment="1" applyProtection="1">
      <alignment horizontal="left"/>
    </xf>
    <xf numFmtId="0" fontId="19" fillId="12" borderId="24" xfId="0" applyFont="1" applyFill="1" applyBorder="1" applyAlignment="1" applyProtection="1">
      <alignment horizontal="left"/>
    </xf>
    <xf numFmtId="0" fontId="19" fillId="12" borderId="19" xfId="0" applyFont="1" applyFill="1" applyBorder="1" applyAlignment="1" applyProtection="1">
      <alignment horizontal="left"/>
    </xf>
    <xf numFmtId="0" fontId="19" fillId="12" borderId="20" xfId="0" applyFont="1" applyFill="1" applyBorder="1" applyAlignment="1" applyProtection="1">
      <alignment horizontal="left"/>
    </xf>
    <xf numFmtId="0" fontId="20" fillId="0" borderId="27" xfId="0" applyFont="1" applyBorder="1" applyAlignment="1" applyProtection="1">
      <alignment horizontal="left" wrapText="1"/>
    </xf>
    <xf numFmtId="0" fontId="20" fillId="0" borderId="28" xfId="0" applyFont="1" applyBorder="1" applyAlignment="1" applyProtection="1">
      <alignment horizontal="left" wrapText="1"/>
    </xf>
    <xf numFmtId="0" fontId="20" fillId="0" borderId="27" xfId="0" applyFont="1" applyBorder="1" applyAlignment="1" applyProtection="1">
      <alignment horizontal="right"/>
    </xf>
    <xf numFmtId="0" fontId="20" fillId="0" borderId="28" xfId="0" applyFont="1" applyBorder="1" applyAlignment="1" applyProtection="1">
      <alignment horizontal="right"/>
    </xf>
    <xf numFmtId="0" fontId="20" fillId="10" borderId="1" xfId="0" applyFont="1" applyFill="1" applyBorder="1" applyAlignment="1" applyProtection="1">
      <alignment horizontal="center" wrapText="1"/>
      <protection locked="0"/>
    </xf>
    <xf numFmtId="0" fontId="20" fillId="10" borderId="3" xfId="0" applyFont="1" applyFill="1" applyBorder="1" applyAlignment="1" applyProtection="1">
      <alignment horizontal="center" wrapText="1"/>
      <protection locked="0"/>
    </xf>
    <xf numFmtId="0" fontId="19" fillId="13" borderId="27" xfId="0" applyFont="1" applyFill="1" applyBorder="1" applyAlignment="1" applyProtection="1">
      <alignment horizontal="center"/>
    </xf>
    <xf numFmtId="0" fontId="19" fillId="13" borderId="2" xfId="0" applyFont="1" applyFill="1" applyBorder="1" applyAlignment="1" applyProtection="1">
      <alignment horizontal="center"/>
    </xf>
    <xf numFmtId="0" fontId="19" fillId="13" borderId="3" xfId="0" applyFont="1" applyFill="1" applyBorder="1" applyAlignment="1" applyProtection="1">
      <alignment horizontal="center"/>
    </xf>
    <xf numFmtId="0" fontId="19" fillId="0" borderId="27" xfId="0" applyFont="1" applyBorder="1" applyAlignment="1" applyProtection="1">
      <alignment horizontal="right"/>
    </xf>
    <xf numFmtId="0" fontId="19" fillId="0" borderId="28" xfId="0" applyFont="1" applyBorder="1" applyAlignment="1" applyProtection="1">
      <alignment horizontal="right"/>
    </xf>
    <xf numFmtId="0" fontId="19" fillId="0" borderId="2" xfId="0" applyFont="1" applyBorder="1" applyAlignment="1" applyProtection="1">
      <alignment horizontal="right"/>
    </xf>
    <xf numFmtId="0" fontId="19" fillId="13" borderId="28" xfId="0" applyFont="1" applyFill="1" applyBorder="1" applyAlignment="1" applyProtection="1">
      <alignment horizontal="center"/>
    </xf>
    <xf numFmtId="49" fontId="19" fillId="11" borderId="12" xfId="0" applyNumberFormat="1" applyFont="1" applyFill="1" applyBorder="1" applyAlignment="1" applyProtection="1">
      <alignment horizontal="center" wrapText="1"/>
    </xf>
    <xf numFmtId="49" fontId="19" fillId="11" borderId="8" xfId="0" applyNumberFormat="1" applyFont="1" applyFill="1" applyBorder="1" applyAlignment="1" applyProtection="1">
      <alignment horizontal="center" wrapText="1"/>
    </xf>
    <xf numFmtId="49" fontId="19" fillId="7" borderId="46" xfId="0" applyNumberFormat="1" applyFont="1" applyFill="1" applyBorder="1" applyAlignment="1" applyProtection="1">
      <alignment horizontal="center"/>
      <protection locked="0"/>
    </xf>
    <xf numFmtId="49" fontId="19" fillId="7" borderId="18" xfId="0" applyNumberFormat="1" applyFont="1" applyFill="1" applyBorder="1" applyAlignment="1" applyProtection="1">
      <alignment horizontal="center"/>
      <protection locked="0"/>
    </xf>
    <xf numFmtId="49" fontId="19" fillId="7" borderId="6" xfId="0" applyNumberFormat="1" applyFont="1" applyFill="1" applyBorder="1" applyAlignment="1" applyProtection="1">
      <alignment horizontal="center"/>
      <protection locked="0"/>
    </xf>
    <xf numFmtId="49" fontId="19" fillId="7" borderId="20" xfId="0" applyNumberFormat="1" applyFont="1" applyFill="1" applyBorder="1" applyAlignment="1" applyProtection="1">
      <alignment horizontal="center"/>
      <protection locked="0"/>
    </xf>
    <xf numFmtId="0" fontId="19" fillId="5" borderId="23" xfId="0" applyFont="1" applyFill="1" applyBorder="1" applyAlignment="1" applyProtection="1">
      <alignment horizontal="left" wrapText="1"/>
    </xf>
    <xf numFmtId="0" fontId="19" fillId="5" borderId="24" xfId="0" applyFont="1" applyFill="1" applyBorder="1" applyAlignment="1" applyProtection="1">
      <alignment horizontal="left" wrapText="1"/>
    </xf>
    <xf numFmtId="49" fontId="19" fillId="7" borderId="23" xfId="0" applyNumberFormat="1" applyFont="1" applyFill="1" applyBorder="1" applyAlignment="1" applyProtection="1">
      <alignment horizontal="left"/>
    </xf>
    <xf numFmtId="49" fontId="19" fillId="7" borderId="19" xfId="0" applyNumberFormat="1" applyFont="1" applyFill="1" applyBorder="1" applyAlignment="1" applyProtection="1">
      <alignment horizontal="left"/>
    </xf>
    <xf numFmtId="49" fontId="19" fillId="7" borderId="10" xfId="0" applyNumberFormat="1" applyFont="1" applyFill="1" applyBorder="1" applyAlignment="1" applyProtection="1">
      <alignment horizontal="left"/>
    </xf>
    <xf numFmtId="49" fontId="19" fillId="7" borderId="12" xfId="0" applyNumberFormat="1" applyFont="1" applyFill="1" applyBorder="1" applyAlignment="1" applyProtection="1">
      <alignment horizontal="left"/>
    </xf>
    <xf numFmtId="49" fontId="19" fillId="7" borderId="6" xfId="0" applyNumberFormat="1" applyFont="1" applyFill="1" applyBorder="1" applyAlignment="1" applyProtection="1">
      <alignment horizontal="left"/>
    </xf>
    <xf numFmtId="49" fontId="19" fillId="7" borderId="11" xfId="0" applyNumberFormat="1" applyFont="1" applyFill="1" applyBorder="1" applyAlignment="1" applyProtection="1">
      <alignment horizontal="left"/>
    </xf>
    <xf numFmtId="49" fontId="19" fillId="7" borderId="13" xfId="0" applyNumberFormat="1" applyFont="1" applyFill="1" applyBorder="1" applyAlignment="1" applyProtection="1">
      <alignment horizontal="left"/>
      <protection locked="0"/>
    </xf>
    <xf numFmtId="49" fontId="19" fillId="7" borderId="10" xfId="0" applyNumberFormat="1" applyFont="1" applyFill="1" applyBorder="1" applyAlignment="1" applyProtection="1">
      <alignment horizontal="center"/>
      <protection locked="0"/>
    </xf>
    <xf numFmtId="49" fontId="19" fillId="7" borderId="24" xfId="0" applyNumberFormat="1" applyFont="1" applyFill="1" applyBorder="1" applyAlignment="1" applyProtection="1">
      <alignment horizontal="center"/>
      <protection locked="0"/>
    </xf>
    <xf numFmtId="9" fontId="20" fillId="5" borderId="25" xfId="1" applyFont="1" applyFill="1" applyBorder="1" applyAlignment="1" applyProtection="1">
      <alignment horizontal="center" vertical="center"/>
    </xf>
    <xf numFmtId="0" fontId="19" fillId="5" borderId="27" xfId="0" applyFont="1" applyFill="1" applyBorder="1" applyAlignment="1" applyProtection="1">
      <alignment horizontal="left" vertical="center" wrapText="1"/>
    </xf>
    <xf numFmtId="0" fontId="19" fillId="5" borderId="28" xfId="0" applyFont="1" applyFill="1" applyBorder="1" applyAlignment="1" applyProtection="1">
      <alignment horizontal="left" vertical="center" wrapText="1"/>
    </xf>
    <xf numFmtId="0" fontId="20" fillId="2" borderId="27" xfId="0" applyFont="1" applyFill="1" applyBorder="1" applyAlignment="1" applyProtection="1">
      <alignment horizontal="left" vertical="center"/>
    </xf>
    <xf numFmtId="0" fontId="20" fillId="2" borderId="28" xfId="0" applyFont="1" applyFill="1" applyBorder="1" applyAlignment="1" applyProtection="1">
      <alignment horizontal="left" vertical="center"/>
    </xf>
    <xf numFmtId="0" fontId="20" fillId="0" borderId="27" xfId="0" applyFont="1" applyBorder="1" applyAlignment="1" applyProtection="1">
      <alignment horizontal="left" vertical="center"/>
    </xf>
    <xf numFmtId="0" fontId="20" fillId="0" borderId="28" xfId="0" applyFont="1" applyBorder="1" applyAlignment="1" applyProtection="1">
      <alignment horizontal="left" vertical="center"/>
    </xf>
    <xf numFmtId="0" fontId="20" fillId="0" borderId="42" xfId="0" applyFont="1" applyBorder="1" applyAlignment="1" applyProtection="1">
      <alignment horizontal="left" vertical="center"/>
    </xf>
    <xf numFmtId="0" fontId="20" fillId="0" borderId="38" xfId="0" applyFont="1" applyBorder="1" applyAlignment="1" applyProtection="1">
      <alignment horizontal="left" vertical="center"/>
    </xf>
    <xf numFmtId="0" fontId="20" fillId="2" borderId="0" xfId="0" applyFont="1" applyFill="1" applyAlignment="1" applyProtection="1">
      <alignment horizontal="center" vertical="center"/>
    </xf>
    <xf numFmtId="0" fontId="20" fillId="0" borderId="42" xfId="0" applyFont="1" applyBorder="1" applyAlignment="1" applyProtection="1">
      <alignment horizontal="left" wrapText="1"/>
    </xf>
    <xf numFmtId="0" fontId="20" fillId="0" borderId="38" xfId="0" applyFont="1" applyBorder="1" applyAlignment="1" applyProtection="1">
      <alignment horizontal="left" wrapText="1"/>
    </xf>
    <xf numFmtId="0" fontId="20" fillId="4" borderId="1" xfId="0" applyFont="1" applyFill="1" applyBorder="1" applyAlignment="1" applyProtection="1">
      <alignment horizontal="center" wrapText="1"/>
      <protection locked="0"/>
    </xf>
    <xf numFmtId="0" fontId="20" fillId="4" borderId="28" xfId="0" applyFont="1" applyFill="1" applyBorder="1" applyAlignment="1" applyProtection="1">
      <alignment horizontal="center" wrapText="1"/>
      <protection locked="0"/>
    </xf>
    <xf numFmtId="0" fontId="20" fillId="10" borderId="36" xfId="0" applyFont="1" applyFill="1" applyBorder="1" applyAlignment="1" applyProtection="1">
      <alignment horizontal="center" wrapText="1"/>
      <protection locked="0"/>
    </xf>
    <xf numFmtId="0" fontId="20" fillId="10" borderId="47" xfId="0" applyFont="1" applyFill="1" applyBorder="1" applyAlignment="1" applyProtection="1">
      <alignment horizontal="center" wrapText="1"/>
      <protection locked="0"/>
    </xf>
    <xf numFmtId="49" fontId="19" fillId="11" borderId="12" xfId="0" applyNumberFormat="1" applyFont="1" applyFill="1" applyBorder="1" applyAlignment="1" applyProtection="1">
      <alignment horizontal="center" wrapText="1"/>
      <protection locked="0"/>
    </xf>
    <xf numFmtId="49" fontId="19" fillId="11" borderId="8" xfId="0" applyNumberFormat="1" applyFont="1" applyFill="1" applyBorder="1" applyAlignment="1" applyProtection="1">
      <alignment horizontal="center" wrapText="1"/>
      <protection locked="0"/>
    </xf>
    <xf numFmtId="49" fontId="19" fillId="11" borderId="10" xfId="0" applyNumberFormat="1" applyFont="1" applyFill="1" applyBorder="1" applyAlignment="1" applyProtection="1">
      <alignment horizontal="left"/>
    </xf>
    <xf numFmtId="49" fontId="19" fillId="11" borderId="12" xfId="0" applyNumberFormat="1" applyFont="1" applyFill="1" applyBorder="1" applyAlignment="1" applyProtection="1">
      <alignment horizontal="left"/>
    </xf>
    <xf numFmtId="49" fontId="19" fillId="11" borderId="6" xfId="0" applyNumberFormat="1" applyFont="1" applyFill="1" applyBorder="1" applyAlignment="1" applyProtection="1">
      <alignment horizontal="left"/>
    </xf>
    <xf numFmtId="49" fontId="19" fillId="11" borderId="8" xfId="0" applyNumberFormat="1" applyFont="1" applyFill="1" applyBorder="1" applyAlignment="1" applyProtection="1">
      <alignment horizontal="left"/>
    </xf>
    <xf numFmtId="49" fontId="19" fillId="11" borderId="10" xfId="0" applyNumberFormat="1" applyFont="1" applyFill="1" applyBorder="1" applyAlignment="1" applyProtection="1">
      <alignment horizontal="left"/>
      <protection locked="0"/>
    </xf>
    <xf numFmtId="49" fontId="19" fillId="11" borderId="12" xfId="0" applyNumberFormat="1" applyFont="1" applyFill="1" applyBorder="1" applyAlignment="1" applyProtection="1">
      <alignment horizontal="left"/>
      <protection locked="0"/>
    </xf>
    <xf numFmtId="49" fontId="19" fillId="11" borderId="6" xfId="0" applyNumberFormat="1" applyFont="1" applyFill="1" applyBorder="1" applyAlignment="1" applyProtection="1">
      <alignment horizontal="left"/>
      <protection locked="0"/>
    </xf>
    <xf numFmtId="49" fontId="19" fillId="11" borderId="8" xfId="0" applyNumberFormat="1" applyFont="1" applyFill="1" applyBorder="1" applyAlignment="1" applyProtection="1">
      <alignment horizontal="left"/>
      <protection locked="0"/>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13" fillId="0" borderId="12" xfId="0" applyFont="1" applyBorder="1" applyAlignment="1">
      <alignment horizontal="center" vertical="center"/>
    </xf>
    <xf numFmtId="0" fontId="13" fillId="0" borderId="8" xfId="0" applyFont="1" applyBorder="1" applyAlignment="1">
      <alignment horizontal="center" vertical="center"/>
    </xf>
    <xf numFmtId="0" fontId="0" fillId="0" borderId="5" xfId="0" applyBorder="1" applyAlignment="1">
      <alignment horizontal="center" vertical="center"/>
    </xf>
    <xf numFmtId="0" fontId="25" fillId="0" borderId="0" xfId="0" applyFont="1" applyAlignment="1">
      <alignment horizontal="center" vertical="center" wrapText="1"/>
    </xf>
  </cellXfs>
  <cellStyles count="2">
    <cellStyle name="Normaali" xfId="0" builtinId="0"/>
    <cellStyle name="Prosenttia" xfId="1" builtinId="5"/>
  </cellStyles>
  <dxfs count="0"/>
  <tableStyles count="0" defaultTableStyle="TableStyleMedium2" defaultPivotStyle="PivotStyleLight16"/>
  <colors>
    <mruColors>
      <color rgb="FFD975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197827</xdr:colOff>
      <xdr:row>0</xdr:row>
      <xdr:rowOff>153865</xdr:rowOff>
    </xdr:from>
    <xdr:to>
      <xdr:col>2</xdr:col>
      <xdr:colOff>820615</xdr:colOff>
      <xdr:row>3</xdr:row>
      <xdr:rowOff>157185</xdr:rowOff>
    </xdr:to>
    <xdr:pic>
      <xdr:nvPicPr>
        <xdr:cNvPr id="2" name="Kuva 1">
          <a:extLst>
            <a:ext uri="{FF2B5EF4-FFF2-40B4-BE49-F238E27FC236}">
              <a16:creationId xmlns:a16="http://schemas.microsoft.com/office/drawing/2014/main" id="{EEA19A2A-285C-4D71-80DC-1771A3FC1C92}"/>
            </a:ext>
          </a:extLst>
        </xdr:cNvPr>
        <xdr:cNvPicPr>
          <a:picLocks noChangeAspect="1"/>
        </xdr:cNvPicPr>
      </xdr:nvPicPr>
      <xdr:blipFill>
        <a:blip xmlns:r="http://schemas.openxmlformats.org/officeDocument/2006/relationships" r:embed="rId1"/>
        <a:stretch>
          <a:fillRect/>
        </a:stretch>
      </xdr:blipFill>
      <xdr:spPr>
        <a:xfrm>
          <a:off x="388327" y="153865"/>
          <a:ext cx="1216269" cy="574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56030</xdr:colOff>
      <xdr:row>1</xdr:row>
      <xdr:rowOff>0</xdr:rowOff>
    </xdr:from>
    <xdr:to>
      <xdr:col>2</xdr:col>
      <xdr:colOff>1737394</xdr:colOff>
      <xdr:row>4</xdr:row>
      <xdr:rowOff>144687</xdr:rowOff>
    </xdr:to>
    <xdr:pic>
      <xdr:nvPicPr>
        <xdr:cNvPr id="4" name="Kuva 3">
          <a:extLst>
            <a:ext uri="{FF2B5EF4-FFF2-40B4-BE49-F238E27FC236}">
              <a16:creationId xmlns:a16="http://schemas.microsoft.com/office/drawing/2014/main" id="{A47A7431-45DF-4A29-971F-5DB947EB8A72}"/>
            </a:ext>
          </a:extLst>
        </xdr:cNvPr>
        <xdr:cNvPicPr>
          <a:picLocks noChangeAspect="1"/>
        </xdr:cNvPicPr>
      </xdr:nvPicPr>
      <xdr:blipFill>
        <a:blip xmlns:r="http://schemas.openxmlformats.org/officeDocument/2006/relationships" r:embed="rId1"/>
        <a:stretch>
          <a:fillRect/>
        </a:stretch>
      </xdr:blipFill>
      <xdr:spPr>
        <a:xfrm>
          <a:off x="1266265" y="190500"/>
          <a:ext cx="1681364" cy="794628"/>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tabSelected="1" zoomScaleNormal="100" workbookViewId="0">
      <selection activeCell="D10" sqref="D10:I10"/>
    </sheetView>
  </sheetViews>
  <sheetFormatPr defaultColWidth="8.85546875" defaultRowHeight="15" x14ac:dyDescent="0.25"/>
  <cols>
    <col min="1" max="1" width="2.85546875" style="13" customWidth="1"/>
    <col min="2" max="2" width="8.85546875" style="13"/>
    <col min="3" max="3" width="104.7109375" style="13" customWidth="1"/>
    <col min="4" max="4" width="43" style="13" customWidth="1"/>
    <col min="5" max="5" width="13.28515625" style="13" customWidth="1"/>
    <col min="6" max="8" width="8.85546875" style="13"/>
    <col min="9" max="9" width="5" style="13" customWidth="1"/>
    <col min="10" max="16384" width="8.85546875" style="13"/>
  </cols>
  <sheetData>
    <row r="1" spans="1:11" x14ac:dyDescent="0.25">
      <c r="A1" s="164"/>
      <c r="B1" s="164"/>
      <c r="C1" s="164"/>
      <c r="D1" s="164"/>
      <c r="E1" s="164"/>
      <c r="F1" s="164"/>
      <c r="G1" s="164"/>
      <c r="H1" s="164"/>
      <c r="I1" s="164"/>
    </row>
    <row r="2" spans="1:11" x14ac:dyDescent="0.25">
      <c r="A2" s="164"/>
      <c r="B2" s="164"/>
      <c r="C2" s="164"/>
      <c r="D2" s="164"/>
      <c r="E2" s="164"/>
      <c r="F2" s="164"/>
      <c r="G2" s="164"/>
      <c r="H2" s="164"/>
      <c r="I2" s="164"/>
    </row>
    <row r="3" spans="1:11" x14ac:dyDescent="0.25">
      <c r="A3" s="164"/>
      <c r="B3" s="164"/>
      <c r="C3" s="164"/>
      <c r="D3" s="164"/>
      <c r="E3" s="164"/>
      <c r="F3" s="164"/>
      <c r="G3" s="164"/>
      <c r="H3" s="164"/>
      <c r="I3" s="164"/>
    </row>
    <row r="4" spans="1:11" x14ac:dyDescent="0.25">
      <c r="A4" s="164"/>
      <c r="B4" s="164"/>
      <c r="C4" s="164"/>
      <c r="D4" s="164"/>
      <c r="E4" s="164"/>
      <c r="F4" s="164"/>
      <c r="G4" s="164"/>
      <c r="H4" s="164"/>
      <c r="I4" s="164"/>
    </row>
    <row r="5" spans="1:11" ht="18.75" customHeight="1" x14ac:dyDescent="0.25">
      <c r="A5" s="175"/>
      <c r="B5" s="176" t="s">
        <v>152</v>
      </c>
      <c r="C5" s="176"/>
      <c r="D5" s="176"/>
      <c r="E5" s="164"/>
      <c r="F5" s="164"/>
      <c r="G5" s="164"/>
      <c r="H5" s="164"/>
      <c r="I5" s="164"/>
    </row>
    <row r="6" spans="1:11" ht="15" customHeight="1" x14ac:dyDescent="0.25">
      <c r="A6" s="164"/>
      <c r="B6" s="245" t="s">
        <v>0</v>
      </c>
      <c r="C6" s="246"/>
      <c r="D6" s="246"/>
      <c r="E6" s="246"/>
      <c r="F6" s="246"/>
      <c r="G6" s="246"/>
      <c r="H6" s="246"/>
      <c r="I6" s="247"/>
    </row>
    <row r="7" spans="1:11" ht="47.45" customHeight="1" x14ac:dyDescent="0.25">
      <c r="A7" s="164"/>
      <c r="B7" s="248"/>
      <c r="C7" s="249"/>
      <c r="D7" s="249"/>
      <c r="E7" s="249"/>
      <c r="F7" s="249"/>
      <c r="G7" s="249"/>
      <c r="H7" s="249"/>
      <c r="I7" s="250"/>
    </row>
    <row r="8" spans="1:11" ht="15.75" x14ac:dyDescent="0.25">
      <c r="A8" s="164"/>
      <c r="B8" s="260"/>
      <c r="C8" s="177" t="s">
        <v>17</v>
      </c>
      <c r="D8" s="254"/>
      <c r="E8" s="254"/>
      <c r="F8" s="254"/>
      <c r="G8" s="254"/>
      <c r="H8" s="254"/>
      <c r="I8" s="255"/>
      <c r="J8" s="53"/>
      <c r="K8" s="53"/>
    </row>
    <row r="9" spans="1:11" ht="18.95" customHeight="1" x14ac:dyDescent="0.25">
      <c r="A9" s="164"/>
      <c r="B9" s="260"/>
      <c r="C9" s="178" t="s">
        <v>18</v>
      </c>
      <c r="D9" s="256" t="s">
        <v>132</v>
      </c>
      <c r="E9" s="256"/>
      <c r="F9" s="256"/>
      <c r="G9" s="256"/>
      <c r="H9" s="256"/>
      <c r="I9" s="257"/>
      <c r="J9" s="52"/>
      <c r="K9" s="52"/>
    </row>
    <row r="10" spans="1:11" ht="18.95" customHeight="1" thickBot="1" x14ac:dyDescent="0.3">
      <c r="A10" s="164"/>
      <c r="B10" s="261"/>
      <c r="C10" s="179" t="s">
        <v>153</v>
      </c>
      <c r="D10" s="258"/>
      <c r="E10" s="258"/>
      <c r="F10" s="258"/>
      <c r="G10" s="258"/>
      <c r="H10" s="258"/>
      <c r="I10" s="259"/>
      <c r="J10" s="52"/>
      <c r="K10" s="52"/>
    </row>
    <row r="11" spans="1:11" ht="46.15" customHeight="1" x14ac:dyDescent="0.25">
      <c r="A11" s="164"/>
      <c r="B11" s="180" t="s">
        <v>3</v>
      </c>
      <c r="C11" s="243" t="s">
        <v>124</v>
      </c>
      <c r="D11" s="244"/>
      <c r="E11" s="181"/>
      <c r="F11" s="182"/>
      <c r="G11" s="182"/>
      <c r="H11" s="182"/>
      <c r="I11" s="183"/>
    </row>
    <row r="12" spans="1:11" ht="39.950000000000003" customHeight="1" x14ac:dyDescent="0.25">
      <c r="A12" s="164"/>
      <c r="B12" s="184">
        <v>1</v>
      </c>
      <c r="C12" s="185" t="s">
        <v>71</v>
      </c>
      <c r="D12" s="186">
        <f>Massatalousselvitys!E74</f>
        <v>0</v>
      </c>
      <c r="E12" s="187" t="str">
        <f>IF(D12&gt;=0.7,9,IF(D12&gt;=0.5,6,IF(D12&gt;=0.3,3,"0")))</f>
        <v>0</v>
      </c>
      <c r="F12" s="227" t="s">
        <v>4</v>
      </c>
      <c r="G12" s="228"/>
      <c r="H12" s="228"/>
      <c r="I12" s="229"/>
    </row>
    <row r="13" spans="1:11" ht="39.950000000000003" customHeight="1" x14ac:dyDescent="0.25">
      <c r="A13" s="164"/>
      <c r="B13" s="188">
        <v>2</v>
      </c>
      <c r="C13" s="185" t="s">
        <v>70</v>
      </c>
      <c r="D13" s="189">
        <f>Massatalousselvitys!E76</f>
        <v>0</v>
      </c>
      <c r="E13" s="190" t="str">
        <f>IF(D13&gt;=0.7,3,IF(D13&gt;=0.5,2,IF(D13&gt;=0.3,1,"0")))</f>
        <v>0</v>
      </c>
      <c r="F13" s="251"/>
      <c r="G13" s="252"/>
      <c r="H13" s="252"/>
      <c r="I13" s="253"/>
    </row>
    <row r="14" spans="1:11" ht="40.9" customHeight="1" x14ac:dyDescent="0.25">
      <c r="A14" s="164"/>
      <c r="B14" s="188">
        <v>3</v>
      </c>
      <c r="C14" s="191" t="s">
        <v>127</v>
      </c>
      <c r="D14" s="192">
        <f>Massatalousselvitys!E80</f>
        <v>0</v>
      </c>
      <c r="E14" s="193">
        <f>IF(D14&gt;=25,0,IF(D14&gt;=17,1,(IF(D14=0,0,(IF(D14&gt;=10,2,IF(D14&lt;10,3,"0")))))))</f>
        <v>0</v>
      </c>
      <c r="F14" s="239" t="s">
        <v>7</v>
      </c>
      <c r="G14" s="240"/>
      <c r="H14" s="240"/>
      <c r="I14" s="240"/>
    </row>
    <row r="15" spans="1:11" ht="42.6" customHeight="1" x14ac:dyDescent="0.25">
      <c r="A15" s="164"/>
      <c r="B15" s="194">
        <v>4</v>
      </c>
      <c r="C15" s="195" t="s">
        <v>5</v>
      </c>
      <c r="D15" s="196">
        <f>Massatalousselvitys!E78</f>
        <v>0</v>
      </c>
      <c r="E15" s="197" t="str">
        <f>IF(D15&gt;=0.45,3,IF(D15&gt;=0.35,2,IF(D15&gt;=0.25,1,"0")))</f>
        <v>0</v>
      </c>
      <c r="F15" s="234" t="s">
        <v>123</v>
      </c>
      <c r="G15" s="235"/>
      <c r="H15" s="235"/>
      <c r="I15" s="236"/>
    </row>
    <row r="16" spans="1:11" ht="46.15" customHeight="1" x14ac:dyDescent="0.25">
      <c r="A16" s="164"/>
      <c r="B16" s="198" t="s">
        <v>6</v>
      </c>
      <c r="C16" s="241" t="s">
        <v>125</v>
      </c>
      <c r="D16" s="242"/>
      <c r="E16" s="199"/>
      <c r="F16" s="200"/>
      <c r="G16" s="201"/>
      <c r="H16" s="201"/>
      <c r="I16" s="202"/>
    </row>
    <row r="17" spans="1:10" ht="39.950000000000003" customHeight="1" x14ac:dyDescent="0.25">
      <c r="A17" s="164"/>
      <c r="B17" s="203">
        <v>5</v>
      </c>
      <c r="C17" s="204" t="s">
        <v>8</v>
      </c>
      <c r="D17" s="205" t="s">
        <v>9</v>
      </c>
      <c r="E17" s="206">
        <f>VLOOKUP(D17,'Pisteytys (muokattava)'!A22:B23,2,1)</f>
        <v>0</v>
      </c>
      <c r="F17" s="227" t="s">
        <v>10</v>
      </c>
      <c r="G17" s="228"/>
      <c r="H17" s="228"/>
      <c r="I17" s="229"/>
      <c r="J17" s="15"/>
    </row>
    <row r="18" spans="1:10" ht="40.15" customHeight="1" x14ac:dyDescent="0.25">
      <c r="A18" s="164"/>
      <c r="B18" s="188">
        <v>6</v>
      </c>
      <c r="C18" s="207" t="s">
        <v>11</v>
      </c>
      <c r="D18" s="208" t="s">
        <v>147</v>
      </c>
      <c r="E18" s="193">
        <f>VLOOKUP(D18,'Pisteytys (muokattava)'!A26:B27,2,0)</f>
        <v>0</v>
      </c>
      <c r="F18" s="234"/>
      <c r="G18" s="235"/>
      <c r="H18" s="235"/>
      <c r="I18" s="236"/>
    </row>
    <row r="19" spans="1:10" ht="40.15" customHeight="1" x14ac:dyDescent="0.25">
      <c r="A19" s="164"/>
      <c r="B19" s="188">
        <v>7</v>
      </c>
      <c r="C19" s="209" t="s">
        <v>117</v>
      </c>
      <c r="D19" s="208" t="s">
        <v>9</v>
      </c>
      <c r="E19" s="206">
        <f>VLOOKUP(D19,'Pisteytys (muokattava)'!A30:B31,2,1)</f>
        <v>0</v>
      </c>
      <c r="F19" s="227" t="s">
        <v>7</v>
      </c>
      <c r="G19" s="237"/>
      <c r="H19" s="237"/>
      <c r="I19" s="238"/>
    </row>
    <row r="20" spans="1:10" s="14" customFormat="1" ht="39.950000000000003" customHeight="1" x14ac:dyDescent="0.25">
      <c r="A20" s="210"/>
      <c r="B20" s="211">
        <v>8</v>
      </c>
      <c r="C20" s="212" t="s">
        <v>12</v>
      </c>
      <c r="D20" s="211" t="s">
        <v>9</v>
      </c>
      <c r="E20" s="213">
        <f>VLOOKUP(D20,'Pisteytys (muokattava)'!A36:B37,2,1)</f>
        <v>0</v>
      </c>
      <c r="F20" s="227" t="s">
        <v>13</v>
      </c>
      <c r="G20" s="228"/>
      <c r="H20" s="228"/>
      <c r="I20" s="229"/>
    </row>
    <row r="21" spans="1:10" s="14" customFormat="1" ht="39.950000000000003" customHeight="1" x14ac:dyDescent="0.25">
      <c r="A21" s="210"/>
      <c r="B21" s="211">
        <v>9</v>
      </c>
      <c r="C21" s="214" t="s">
        <v>146</v>
      </c>
      <c r="D21" s="215" t="s">
        <v>9</v>
      </c>
      <c r="E21" s="213">
        <f>VLOOKUP(D21,'Pisteytys (muokattava)'!A40:B41,2,1)</f>
        <v>0</v>
      </c>
      <c r="F21" s="224" t="s">
        <v>83</v>
      </c>
      <c r="G21" s="225"/>
      <c r="H21" s="225"/>
      <c r="I21" s="226"/>
    </row>
    <row r="22" spans="1:10" s="14" customFormat="1" ht="48.75" customHeight="1" x14ac:dyDescent="0.25">
      <c r="A22" s="210"/>
      <c r="B22" s="211">
        <v>10</v>
      </c>
      <c r="C22" s="214" t="s">
        <v>126</v>
      </c>
      <c r="D22" s="216" t="s">
        <v>110</v>
      </c>
      <c r="E22" s="213">
        <f>VLOOKUP(D22,'Pisteytys (muokattava)'!A46:B52,2,0)</f>
        <v>0</v>
      </c>
      <c r="F22" s="224" t="s">
        <v>14</v>
      </c>
      <c r="G22" s="225"/>
      <c r="H22" s="225"/>
      <c r="I22" s="226"/>
    </row>
    <row r="23" spans="1:10" ht="39.950000000000003" customHeight="1" x14ac:dyDescent="0.25">
      <c r="A23" s="164"/>
      <c r="B23" s="217"/>
      <c r="C23" s="218"/>
      <c r="D23" s="232" t="s">
        <v>15</v>
      </c>
      <c r="E23" s="230">
        <f>SUM(E12:E22)</f>
        <v>0</v>
      </c>
      <c r="F23" s="218"/>
      <c r="G23" s="218"/>
      <c r="H23" s="218"/>
      <c r="I23" s="219"/>
    </row>
    <row r="24" spans="1:10" ht="15" customHeight="1" x14ac:dyDescent="0.25">
      <c r="A24" s="164"/>
      <c r="B24" s="220"/>
      <c r="C24" s="221"/>
      <c r="D24" s="233"/>
      <c r="E24" s="231"/>
      <c r="F24" s="222"/>
      <c r="G24" s="222"/>
      <c r="H24" s="222"/>
      <c r="I24" s="223"/>
    </row>
    <row r="25" spans="1:10" ht="15.75" customHeight="1" x14ac:dyDescent="0.25">
      <c r="A25" s="16"/>
    </row>
    <row r="26" spans="1:10" ht="14.45" customHeight="1" x14ac:dyDescent="0.25">
      <c r="C26" s="17"/>
    </row>
    <row r="27" spans="1:10" ht="30" customHeight="1" x14ac:dyDescent="0.25">
      <c r="C27" s="18"/>
    </row>
    <row r="28" spans="1:10" x14ac:dyDescent="0.25">
      <c r="C28" s="18"/>
    </row>
    <row r="29" spans="1:10" x14ac:dyDescent="0.25">
      <c r="C29" s="18"/>
    </row>
    <row r="30" spans="1:10" x14ac:dyDescent="0.25">
      <c r="C30" s="18"/>
    </row>
    <row r="31" spans="1:10" x14ac:dyDescent="0.25">
      <c r="C31" s="18"/>
    </row>
    <row r="32" spans="1:10" x14ac:dyDescent="0.25">
      <c r="C32" s="18"/>
    </row>
    <row r="33" spans="3:3" x14ac:dyDescent="0.25">
      <c r="C33" s="18"/>
    </row>
    <row r="34" spans="3:3" x14ac:dyDescent="0.25">
      <c r="C34" s="18"/>
    </row>
    <row r="35" spans="3:3" x14ac:dyDescent="0.25">
      <c r="C35" s="18"/>
    </row>
    <row r="36" spans="3:3" x14ac:dyDescent="0.25">
      <c r="C36" s="18"/>
    </row>
    <row r="37" spans="3:3" x14ac:dyDescent="0.25">
      <c r="C37" s="18"/>
    </row>
    <row r="38" spans="3:3" x14ac:dyDescent="0.25">
      <c r="C38" s="18"/>
    </row>
    <row r="39" spans="3:3" x14ac:dyDescent="0.25">
      <c r="C39" s="18"/>
    </row>
    <row r="40" spans="3:3" x14ac:dyDescent="0.25">
      <c r="C40" s="18"/>
    </row>
  </sheetData>
  <sheetProtection algorithmName="SHA-512" hashValue="OHTwZIgXpG4mXxrJFMK0+b5UbzijlIQfA/kedg2z17pQO6fxAl1W2FJUZBWxOqDPSNsRmHFYM2xgz0d1a52EBg==" saltValue="fMTFRu9uyDUbdEfmBA7NZg==" spinCount="100000" sheet="1" objects="1" scenarios="1"/>
  <protectedRanges>
    <protectedRange sqref="D14" name="Alue1"/>
    <protectedRange sqref="D17" name="Alue2"/>
    <protectedRange sqref="D18:D19" name="Alue3"/>
    <protectedRange sqref="D20:D22" name="Alue4"/>
  </protectedRanges>
  <mergeCells count="17">
    <mergeCell ref="F14:I14"/>
    <mergeCell ref="C16:D16"/>
    <mergeCell ref="C11:D11"/>
    <mergeCell ref="B6:I7"/>
    <mergeCell ref="F12:I13"/>
    <mergeCell ref="F15:I15"/>
    <mergeCell ref="D8:I8"/>
    <mergeCell ref="D9:I9"/>
    <mergeCell ref="D10:I10"/>
    <mergeCell ref="B8:B10"/>
    <mergeCell ref="F22:I22"/>
    <mergeCell ref="F20:I20"/>
    <mergeCell ref="E23:E24"/>
    <mergeCell ref="D23:D24"/>
    <mergeCell ref="F17:I18"/>
    <mergeCell ref="F19:I19"/>
    <mergeCell ref="F21:I21"/>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'Pisteytys (muokattava)'!$A$36:$A$37</xm:f>
          </x14:formula1>
          <xm:sqref>D17 D20:D21</xm:sqref>
        </x14:dataValidation>
        <x14:dataValidation type="list" allowBlank="1" showInputMessage="1" showErrorMessage="1" xr:uid="{86E7233A-83D1-45A3-984D-6C373353ADA3}">
          <x14:formula1>
            <xm:f>'Pisteytys (muokattava)'!$A$30:$A$31</xm:f>
          </x14:formula1>
          <xm:sqref>D19</xm:sqref>
        </x14:dataValidation>
        <x14:dataValidation type="list" allowBlank="1" showInputMessage="1" showErrorMessage="1" xr:uid="{B9C19925-292C-45C3-9352-4E22CFA3CA7F}">
          <x14:formula1>
            <xm:f>'Pisteytys (muokattava)'!$A$46:$A$52</xm:f>
          </x14:formula1>
          <xm:sqref>D22</xm:sqref>
        </x14:dataValidation>
        <x14:dataValidation type="list" allowBlank="1" showInputMessage="1" showErrorMessage="1" xr:uid="{00000000-0002-0000-0000-000007000000}">
          <x14:formula1>
            <xm:f>'Pisteytys (muokattava)'!$A$26:$A$27</xm:f>
          </x14:formula1>
          <xm:sqref>D18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3F36F-A494-44DC-8556-8EA5B97A3A45}">
  <dimension ref="A1:AC150"/>
  <sheetViews>
    <sheetView zoomScale="90" zoomScaleNormal="90" workbookViewId="0">
      <selection activeCell="E45" sqref="E45"/>
    </sheetView>
  </sheetViews>
  <sheetFormatPr defaultRowHeight="15" x14ac:dyDescent="0.25"/>
  <cols>
    <col min="3" max="3" width="56.5703125" customWidth="1"/>
    <col min="4" max="4" width="18.28515625" customWidth="1"/>
    <col min="5" max="5" width="17.28515625" customWidth="1"/>
    <col min="6" max="6" width="19.140625" customWidth="1"/>
    <col min="7" max="7" width="28.5703125" customWidth="1"/>
    <col min="8" max="8" width="22.85546875" customWidth="1"/>
    <col min="9" max="9" width="23" customWidth="1"/>
    <col min="10" max="10" width="18.28515625" customWidth="1"/>
    <col min="11" max="11" width="15.42578125" customWidth="1"/>
    <col min="12" max="12" width="19.140625" customWidth="1"/>
    <col min="13" max="13" width="32.7109375" customWidth="1"/>
  </cols>
  <sheetData>
    <row r="1" spans="1:29" x14ac:dyDescent="0.25">
      <c r="A1" s="164"/>
      <c r="B1" s="164"/>
      <c r="C1" s="164"/>
      <c r="D1" s="164"/>
      <c r="E1" s="164"/>
      <c r="F1" s="164"/>
      <c r="G1" s="164"/>
      <c r="H1" s="164"/>
      <c r="I1" s="164"/>
      <c r="J1" s="164"/>
      <c r="K1" s="164"/>
      <c r="L1" s="164"/>
      <c r="M1" s="164"/>
      <c r="N1" s="13"/>
      <c r="O1" s="13"/>
      <c r="P1" s="13"/>
      <c r="Q1" s="13"/>
      <c r="R1" s="13"/>
      <c r="S1" s="13"/>
      <c r="T1" s="13"/>
      <c r="U1" s="13"/>
      <c r="V1" s="13"/>
      <c r="W1" s="13"/>
      <c r="X1" s="13"/>
      <c r="Y1" s="13"/>
      <c r="Z1" s="13"/>
      <c r="AA1" s="13"/>
      <c r="AB1" s="13"/>
      <c r="AC1" s="13"/>
    </row>
    <row r="2" spans="1:29" x14ac:dyDescent="0.25">
      <c r="A2" s="164"/>
      <c r="B2" s="164"/>
      <c r="C2" s="164"/>
      <c r="D2" s="164"/>
      <c r="E2" s="164"/>
      <c r="F2" s="164"/>
      <c r="G2" s="164"/>
      <c r="H2" s="164"/>
      <c r="I2" s="164"/>
      <c r="J2" s="164"/>
      <c r="K2" s="164"/>
      <c r="L2" s="164"/>
      <c r="M2" s="164"/>
      <c r="N2" s="13"/>
      <c r="O2" s="13"/>
      <c r="P2" s="13"/>
      <c r="Q2" s="13"/>
      <c r="R2" s="13"/>
      <c r="S2" s="13"/>
      <c r="T2" s="13"/>
      <c r="U2" s="13"/>
      <c r="V2" s="13"/>
      <c r="W2" s="13"/>
      <c r="X2" s="13"/>
      <c r="Y2" s="13"/>
      <c r="Z2" s="13"/>
      <c r="AA2" s="13"/>
      <c r="AB2" s="13"/>
      <c r="AC2" s="13"/>
    </row>
    <row r="3" spans="1:29" ht="21" x14ac:dyDescent="0.35">
      <c r="A3" s="164"/>
      <c r="B3" s="164"/>
      <c r="C3" s="164"/>
      <c r="D3" s="165" t="s">
        <v>16</v>
      </c>
      <c r="E3" s="164"/>
      <c r="F3" s="164"/>
      <c r="G3" s="164"/>
      <c r="H3" s="164"/>
      <c r="I3" s="164"/>
      <c r="J3" s="164"/>
      <c r="K3" s="164"/>
      <c r="L3" s="164"/>
      <c r="M3" s="164"/>
      <c r="N3" s="13"/>
      <c r="O3" s="13"/>
      <c r="P3" s="13"/>
      <c r="Q3" s="13"/>
      <c r="R3" s="13"/>
      <c r="S3" s="13"/>
      <c r="T3" s="13"/>
      <c r="U3" s="13"/>
      <c r="V3" s="13"/>
      <c r="W3" s="13"/>
      <c r="X3" s="13"/>
      <c r="Y3" s="13"/>
      <c r="Z3" s="13"/>
      <c r="AA3" s="13"/>
      <c r="AB3" s="13"/>
      <c r="AC3" s="13"/>
    </row>
    <row r="4" spans="1:29" x14ac:dyDescent="0.25">
      <c r="A4" s="164"/>
      <c r="B4" s="164"/>
      <c r="C4" s="164"/>
      <c r="D4" s="164"/>
      <c r="E4" s="164"/>
      <c r="F4" s="164"/>
      <c r="G4" s="164"/>
      <c r="H4" s="164"/>
      <c r="I4" s="164"/>
      <c r="J4" s="164"/>
      <c r="K4" s="164"/>
      <c r="L4" s="164"/>
      <c r="M4" s="164"/>
      <c r="N4" s="13"/>
      <c r="O4" s="13"/>
      <c r="P4" s="13"/>
      <c r="Q4" s="13"/>
      <c r="R4" s="13"/>
      <c r="S4" s="13"/>
      <c r="T4" s="13"/>
      <c r="U4" s="13"/>
      <c r="V4" s="13"/>
      <c r="W4" s="13"/>
      <c r="X4" s="13"/>
      <c r="Y4" s="13"/>
      <c r="Z4" s="13"/>
      <c r="AA4" s="13"/>
      <c r="AB4" s="13"/>
      <c r="AC4" s="13"/>
    </row>
    <row r="5" spans="1:29" x14ac:dyDescent="0.25">
      <c r="A5" s="164"/>
      <c r="B5" s="164"/>
      <c r="C5" s="164"/>
      <c r="D5" s="164"/>
      <c r="E5" s="164"/>
      <c r="F5" s="164"/>
      <c r="G5" s="164"/>
      <c r="H5" s="164"/>
      <c r="I5" s="164"/>
      <c r="J5" s="164"/>
      <c r="K5" s="164"/>
      <c r="L5" s="164"/>
      <c r="M5" s="164"/>
      <c r="N5" s="13"/>
      <c r="O5" s="13"/>
      <c r="P5" s="13"/>
      <c r="Q5" s="13"/>
      <c r="R5" s="13"/>
      <c r="S5" s="13"/>
      <c r="T5" s="13"/>
      <c r="U5" s="13"/>
      <c r="V5" s="13"/>
      <c r="W5" s="13"/>
      <c r="X5" s="13"/>
      <c r="Y5" s="13"/>
      <c r="Z5" s="13"/>
      <c r="AA5" s="13"/>
      <c r="AB5" s="13"/>
      <c r="AC5" s="13"/>
    </row>
    <row r="6" spans="1:29" x14ac:dyDescent="0.25">
      <c r="A6" s="164"/>
      <c r="B6" s="164"/>
      <c r="C6" s="166"/>
      <c r="D6" s="164"/>
      <c r="E6" s="164"/>
      <c r="F6" s="164"/>
      <c r="G6" s="164"/>
      <c r="H6" s="164"/>
      <c r="I6" s="164"/>
      <c r="J6" s="164"/>
      <c r="K6" s="164"/>
      <c r="L6" s="164"/>
      <c r="M6" s="164"/>
      <c r="N6" s="13"/>
      <c r="O6" s="13"/>
      <c r="P6" s="13"/>
      <c r="Q6" s="13"/>
      <c r="R6" s="13"/>
      <c r="S6" s="13"/>
      <c r="T6" s="13"/>
      <c r="U6" s="13"/>
      <c r="V6" s="13"/>
      <c r="W6" s="13"/>
      <c r="X6" s="13"/>
      <c r="Y6" s="13"/>
      <c r="Z6" s="13"/>
      <c r="AA6" s="13"/>
      <c r="AB6" s="13"/>
      <c r="AC6" s="13"/>
    </row>
    <row r="7" spans="1:29" ht="19.5" thickBot="1" x14ac:dyDescent="0.35">
      <c r="A7" s="164"/>
      <c r="B7" s="164"/>
      <c r="C7" s="167"/>
      <c r="D7" s="164"/>
      <c r="E7" s="164"/>
      <c r="F7" s="164"/>
      <c r="G7" s="164"/>
      <c r="H7" s="164"/>
      <c r="I7" s="164"/>
      <c r="J7" s="164"/>
      <c r="K7" s="164"/>
      <c r="L7" s="164"/>
      <c r="M7" s="164"/>
      <c r="N7" s="13"/>
      <c r="O7" s="13"/>
      <c r="P7" s="13"/>
      <c r="Q7" s="13"/>
      <c r="R7" s="13"/>
      <c r="S7" s="13"/>
      <c r="T7" s="13"/>
      <c r="U7" s="13"/>
      <c r="V7" s="13"/>
      <c r="W7" s="13"/>
      <c r="X7" s="13"/>
      <c r="Y7" s="13"/>
      <c r="Z7" s="13"/>
      <c r="AA7" s="13"/>
      <c r="AB7" s="13"/>
      <c r="AC7" s="13"/>
    </row>
    <row r="8" spans="1:29" ht="15.75" customHeight="1" x14ac:dyDescent="0.25">
      <c r="A8" s="164"/>
      <c r="B8" s="164"/>
      <c r="C8" s="324"/>
      <c r="D8" s="325"/>
      <c r="E8" s="325"/>
      <c r="F8" s="325"/>
      <c r="G8" s="325"/>
      <c r="H8" s="325"/>
      <c r="I8" s="325"/>
      <c r="J8" s="325"/>
      <c r="K8" s="326"/>
      <c r="L8" s="168"/>
      <c r="M8" s="164"/>
      <c r="N8" s="13"/>
      <c r="O8" s="13"/>
      <c r="P8" s="13"/>
      <c r="Q8" s="13"/>
      <c r="R8" s="13"/>
      <c r="S8" s="13"/>
      <c r="T8" s="13"/>
      <c r="U8" s="13"/>
      <c r="V8" s="13"/>
      <c r="W8" s="13"/>
      <c r="X8" s="13"/>
      <c r="Y8" s="13"/>
      <c r="Z8" s="13"/>
      <c r="AA8" s="13"/>
      <c r="AB8" s="13"/>
      <c r="AC8" s="13"/>
    </row>
    <row r="9" spans="1:29" ht="15.75" x14ac:dyDescent="0.25">
      <c r="A9" s="164"/>
      <c r="B9" s="164"/>
      <c r="C9" s="327"/>
      <c r="D9" s="328"/>
      <c r="E9" s="328"/>
      <c r="F9" s="328"/>
      <c r="G9" s="328"/>
      <c r="H9" s="328"/>
      <c r="I9" s="328"/>
      <c r="J9" s="328"/>
      <c r="K9" s="329"/>
      <c r="L9" s="168"/>
      <c r="M9" s="164"/>
      <c r="N9" s="13"/>
      <c r="O9" s="13"/>
      <c r="P9" s="13"/>
      <c r="Q9" s="13"/>
      <c r="R9" s="13"/>
      <c r="S9" s="13"/>
      <c r="T9" s="13"/>
      <c r="U9" s="13"/>
      <c r="V9" s="13"/>
      <c r="W9" s="13"/>
      <c r="X9" s="13"/>
      <c r="Y9" s="13"/>
      <c r="Z9" s="13"/>
      <c r="AA9" s="13"/>
      <c r="AB9" s="13"/>
      <c r="AC9" s="13"/>
    </row>
    <row r="10" spans="1:29" ht="18.75" x14ac:dyDescent="0.25">
      <c r="A10" s="164"/>
      <c r="B10" s="164"/>
      <c r="C10" s="330" t="s">
        <v>133</v>
      </c>
      <c r="D10" s="331"/>
      <c r="E10" s="331"/>
      <c r="F10" s="331"/>
      <c r="G10" s="331"/>
      <c r="H10" s="331"/>
      <c r="I10" s="331"/>
      <c r="J10" s="331"/>
      <c r="K10" s="332"/>
      <c r="L10" s="168"/>
      <c r="M10" s="164"/>
      <c r="N10" s="13"/>
      <c r="O10" s="13"/>
      <c r="P10" s="13"/>
      <c r="Q10" s="13"/>
      <c r="R10" s="13"/>
      <c r="S10" s="13"/>
      <c r="T10" s="13"/>
      <c r="U10" s="13"/>
      <c r="V10" s="13"/>
      <c r="W10" s="13"/>
      <c r="X10" s="13"/>
      <c r="Y10" s="13"/>
      <c r="Z10" s="13"/>
      <c r="AA10" s="13"/>
      <c r="AB10" s="13"/>
      <c r="AC10" s="13"/>
    </row>
    <row r="11" spans="1:29" ht="15.75" x14ac:dyDescent="0.25">
      <c r="A11" s="164"/>
      <c r="B11" s="164"/>
      <c r="C11" s="327" t="s">
        <v>131</v>
      </c>
      <c r="D11" s="328"/>
      <c r="E11" s="328"/>
      <c r="F11" s="328"/>
      <c r="G11" s="328"/>
      <c r="H11" s="328"/>
      <c r="I11" s="328"/>
      <c r="J11" s="328"/>
      <c r="K11" s="329"/>
      <c r="L11" s="168"/>
      <c r="M11" s="164"/>
      <c r="N11" s="13"/>
      <c r="O11" s="13"/>
      <c r="P11" s="13"/>
      <c r="Q11" s="13"/>
      <c r="R11" s="13"/>
      <c r="S11" s="13"/>
      <c r="T11" s="13"/>
      <c r="U11" s="13"/>
      <c r="V11" s="13"/>
      <c r="W11" s="13"/>
      <c r="X11" s="13"/>
      <c r="Y11" s="13"/>
      <c r="Z11" s="13"/>
      <c r="AA11" s="13"/>
      <c r="AB11" s="13"/>
      <c r="AC11" s="13"/>
    </row>
    <row r="12" spans="1:29" ht="15.75" x14ac:dyDescent="0.25">
      <c r="A12" s="164"/>
      <c r="B12" s="164"/>
      <c r="C12" s="327"/>
      <c r="D12" s="328"/>
      <c r="E12" s="328"/>
      <c r="F12" s="328"/>
      <c r="G12" s="328"/>
      <c r="H12" s="328"/>
      <c r="I12" s="328"/>
      <c r="J12" s="328"/>
      <c r="K12" s="329"/>
      <c r="L12" s="168"/>
      <c r="M12" s="164"/>
      <c r="N12" s="13"/>
      <c r="O12" s="13"/>
      <c r="P12" s="13"/>
      <c r="Q12" s="13"/>
      <c r="R12" s="13"/>
      <c r="S12" s="13"/>
      <c r="T12" s="13"/>
      <c r="U12" s="13"/>
      <c r="V12" s="13"/>
      <c r="W12" s="13"/>
      <c r="X12" s="13"/>
      <c r="Y12" s="13"/>
      <c r="Z12" s="13"/>
      <c r="AA12" s="13"/>
      <c r="AB12" s="13"/>
      <c r="AC12" s="13"/>
    </row>
    <row r="13" spans="1:29" ht="15.75" x14ac:dyDescent="0.25">
      <c r="A13" s="164"/>
      <c r="B13" s="164"/>
      <c r="C13" s="327"/>
      <c r="D13" s="328"/>
      <c r="E13" s="328"/>
      <c r="F13" s="328"/>
      <c r="G13" s="328"/>
      <c r="H13" s="328"/>
      <c r="I13" s="328"/>
      <c r="J13" s="328"/>
      <c r="K13" s="329"/>
      <c r="L13" s="168"/>
      <c r="M13" s="164"/>
      <c r="N13" s="13"/>
      <c r="O13" s="13"/>
      <c r="P13" s="13"/>
      <c r="Q13" s="13"/>
      <c r="R13" s="13"/>
      <c r="S13" s="13"/>
      <c r="T13" s="13"/>
      <c r="U13" s="13"/>
      <c r="V13" s="13"/>
      <c r="W13" s="13"/>
      <c r="X13" s="13"/>
      <c r="Y13" s="13"/>
      <c r="Z13" s="13"/>
      <c r="AA13" s="13"/>
      <c r="AB13" s="13"/>
      <c r="AC13" s="13"/>
    </row>
    <row r="14" spans="1:29" ht="16.5" thickBot="1" x14ac:dyDescent="0.3">
      <c r="A14" s="164"/>
      <c r="B14" s="164"/>
      <c r="C14" s="333"/>
      <c r="D14" s="334"/>
      <c r="E14" s="334"/>
      <c r="F14" s="334"/>
      <c r="G14" s="334"/>
      <c r="H14" s="334"/>
      <c r="I14" s="334"/>
      <c r="J14" s="334"/>
      <c r="K14" s="335"/>
      <c r="L14" s="168"/>
      <c r="M14" s="164"/>
      <c r="N14" s="13"/>
      <c r="O14" s="13"/>
      <c r="P14" s="13"/>
      <c r="Q14" s="13"/>
      <c r="R14" s="13"/>
      <c r="S14" s="13"/>
      <c r="T14" s="13"/>
      <c r="U14" s="13"/>
      <c r="V14" s="13"/>
      <c r="W14" s="13"/>
      <c r="X14" s="13"/>
      <c r="Y14" s="13"/>
      <c r="Z14" s="13"/>
      <c r="AA14" s="13"/>
      <c r="AB14" s="13"/>
      <c r="AC14" s="13"/>
    </row>
    <row r="15" spans="1:29" ht="20.25" customHeight="1" x14ac:dyDescent="0.25">
      <c r="A15" s="164"/>
      <c r="B15" s="164"/>
      <c r="C15" s="164"/>
      <c r="D15" s="164"/>
      <c r="E15" s="164"/>
      <c r="F15" s="164"/>
      <c r="G15" s="164"/>
      <c r="H15" s="164"/>
      <c r="I15" s="164"/>
      <c r="J15" s="164"/>
      <c r="K15" s="164"/>
      <c r="L15" s="169"/>
      <c r="M15" s="164"/>
      <c r="N15" s="13"/>
      <c r="O15" s="13"/>
      <c r="P15" s="13"/>
      <c r="Q15" s="13"/>
      <c r="R15" s="13"/>
      <c r="S15" s="13"/>
      <c r="T15" s="13"/>
      <c r="U15" s="13"/>
      <c r="V15" s="13"/>
      <c r="W15" s="13"/>
      <c r="X15" s="13"/>
      <c r="Y15" s="13"/>
      <c r="Z15" s="13"/>
      <c r="AA15" s="13"/>
      <c r="AB15" s="13"/>
      <c r="AC15" s="13"/>
    </row>
    <row r="16" spans="1:29" ht="15.75" thickBot="1" x14ac:dyDescent="0.3">
      <c r="A16" s="164"/>
      <c r="B16" s="164"/>
      <c r="C16" s="164"/>
      <c r="D16" s="164"/>
      <c r="E16" s="164"/>
      <c r="F16" s="164"/>
      <c r="G16" s="164"/>
      <c r="H16" s="164"/>
      <c r="I16" s="164"/>
      <c r="J16" s="164"/>
      <c r="K16" s="164"/>
      <c r="L16" s="164"/>
      <c r="M16" s="164"/>
      <c r="N16" s="13"/>
      <c r="O16" s="13"/>
      <c r="P16" s="13"/>
      <c r="Q16" s="13"/>
      <c r="R16" s="13"/>
      <c r="S16" s="13"/>
      <c r="T16" s="13"/>
      <c r="U16" s="13"/>
      <c r="V16" s="13"/>
      <c r="W16" s="13"/>
      <c r="X16" s="13"/>
      <c r="Y16" s="13"/>
      <c r="Z16" s="13"/>
      <c r="AA16" s="13"/>
      <c r="AB16" s="13"/>
      <c r="AC16" s="13"/>
    </row>
    <row r="17" spans="1:29" ht="15.75" x14ac:dyDescent="0.25">
      <c r="A17" s="164"/>
      <c r="B17" s="64"/>
      <c r="C17" s="64"/>
      <c r="D17" s="65" t="s">
        <v>19</v>
      </c>
      <c r="E17" s="66"/>
      <c r="F17" s="66"/>
      <c r="G17" s="67"/>
      <c r="H17" s="66"/>
      <c r="I17" s="68"/>
      <c r="J17" s="69" t="s">
        <v>85</v>
      </c>
      <c r="K17" s="69"/>
      <c r="L17" s="69"/>
      <c r="M17" s="70"/>
      <c r="N17" s="13"/>
      <c r="O17" s="13"/>
      <c r="P17" s="13"/>
      <c r="Q17" s="13"/>
      <c r="R17" s="13"/>
      <c r="S17" s="13"/>
      <c r="T17" s="13"/>
      <c r="U17" s="13"/>
      <c r="V17" s="13"/>
      <c r="W17" s="13"/>
      <c r="X17" s="13"/>
      <c r="Y17" s="13"/>
      <c r="Z17" s="13"/>
      <c r="AA17" s="13"/>
      <c r="AB17" s="13"/>
      <c r="AC17" s="13"/>
    </row>
    <row r="18" spans="1:29" ht="16.5" thickBot="1" x14ac:dyDescent="0.3">
      <c r="A18" s="164"/>
      <c r="B18" s="71"/>
      <c r="C18" s="64"/>
      <c r="D18" s="72" t="s">
        <v>20</v>
      </c>
      <c r="E18" s="73"/>
      <c r="F18" s="73"/>
      <c r="G18" s="74"/>
      <c r="H18" s="75"/>
      <c r="I18" s="76"/>
      <c r="J18" s="77" t="s">
        <v>21</v>
      </c>
      <c r="K18" s="78"/>
      <c r="L18" s="78"/>
      <c r="M18" s="79"/>
      <c r="N18" s="13"/>
      <c r="O18" s="13"/>
      <c r="P18" s="13"/>
      <c r="Q18" s="13"/>
      <c r="R18" s="13"/>
      <c r="S18" s="13"/>
      <c r="T18" s="13"/>
      <c r="U18" s="13"/>
      <c r="V18" s="13"/>
      <c r="W18" s="13"/>
      <c r="X18" s="13"/>
      <c r="Y18" s="13"/>
      <c r="Z18" s="13"/>
      <c r="AA18" s="13"/>
      <c r="AB18" s="13"/>
      <c r="AC18" s="13"/>
    </row>
    <row r="19" spans="1:29" ht="15.75" x14ac:dyDescent="0.25">
      <c r="A19" s="164"/>
      <c r="B19" s="312" t="s">
        <v>22</v>
      </c>
      <c r="C19" s="313"/>
      <c r="D19" s="316" t="s">
        <v>23</v>
      </c>
      <c r="E19" s="318" t="s">
        <v>24</v>
      </c>
      <c r="F19" s="318" t="s">
        <v>25</v>
      </c>
      <c r="G19" s="320"/>
      <c r="H19" s="80"/>
      <c r="I19" s="81"/>
      <c r="J19" s="320" t="s">
        <v>26</v>
      </c>
      <c r="K19" s="322" t="s">
        <v>24</v>
      </c>
      <c r="L19" s="366" t="s">
        <v>25</v>
      </c>
      <c r="M19" s="367"/>
      <c r="N19" s="13"/>
      <c r="O19" s="13"/>
      <c r="P19" s="13"/>
      <c r="Q19" s="13"/>
      <c r="R19" s="13"/>
      <c r="S19" s="13"/>
      <c r="T19" s="13"/>
      <c r="U19" s="13"/>
      <c r="V19" s="13"/>
      <c r="W19" s="13"/>
      <c r="X19" s="13"/>
      <c r="Y19" s="13"/>
      <c r="Z19" s="13"/>
      <c r="AA19" s="13"/>
      <c r="AB19" s="13"/>
      <c r="AC19" s="13"/>
    </row>
    <row r="20" spans="1:29" ht="12.75" customHeight="1" x14ac:dyDescent="0.25">
      <c r="A20" s="164"/>
      <c r="B20" s="314"/>
      <c r="C20" s="315"/>
      <c r="D20" s="317"/>
      <c r="E20" s="319"/>
      <c r="F20" s="319"/>
      <c r="G20" s="321"/>
      <c r="H20" s="82"/>
      <c r="I20" s="83"/>
      <c r="J20" s="321"/>
      <c r="K20" s="323"/>
      <c r="L20" s="368"/>
      <c r="M20" s="369"/>
      <c r="N20" s="13"/>
      <c r="O20" s="13"/>
      <c r="P20" s="13"/>
      <c r="Q20" s="13"/>
      <c r="R20" s="13"/>
      <c r="S20" s="13"/>
      <c r="T20" s="13"/>
      <c r="U20" s="13"/>
      <c r="V20" s="13"/>
      <c r="W20" s="13"/>
      <c r="X20" s="13"/>
      <c r="Y20" s="13"/>
      <c r="Z20" s="13"/>
      <c r="AA20" s="13"/>
      <c r="AB20" s="13"/>
      <c r="AC20" s="13"/>
    </row>
    <row r="21" spans="1:29" ht="15.75" x14ac:dyDescent="0.25">
      <c r="A21" s="164"/>
      <c r="B21" s="84" t="s">
        <v>27</v>
      </c>
      <c r="C21" s="85"/>
      <c r="D21" s="86" t="s">
        <v>28</v>
      </c>
      <c r="E21" s="87">
        <v>158</v>
      </c>
      <c r="F21" s="338"/>
      <c r="G21" s="339"/>
      <c r="H21" s="88"/>
      <c r="I21" s="89"/>
      <c r="J21" s="90" t="s">
        <v>29</v>
      </c>
      <c r="K21" s="21"/>
      <c r="L21" s="271"/>
      <c r="M21" s="272"/>
      <c r="N21" s="13"/>
      <c r="O21" s="13"/>
      <c r="P21" s="13"/>
      <c r="Q21" s="13"/>
      <c r="R21" s="13"/>
      <c r="S21" s="13"/>
      <c r="T21" s="13"/>
      <c r="U21" s="13"/>
      <c r="V21" s="13"/>
      <c r="W21" s="13"/>
      <c r="X21" s="13"/>
      <c r="Y21" s="13"/>
      <c r="Z21" s="13"/>
      <c r="AA21" s="13"/>
      <c r="AB21" s="13"/>
      <c r="AC21" s="13"/>
    </row>
    <row r="22" spans="1:29" ht="15.75" x14ac:dyDescent="0.25">
      <c r="A22" s="164"/>
      <c r="B22" s="336" t="s">
        <v>30</v>
      </c>
      <c r="C22" s="337"/>
      <c r="D22" s="86" t="s">
        <v>28</v>
      </c>
      <c r="E22" s="87">
        <v>5980</v>
      </c>
      <c r="F22" s="338"/>
      <c r="G22" s="339"/>
      <c r="H22" s="88"/>
      <c r="I22" s="89"/>
      <c r="J22" s="90" t="s">
        <v>29</v>
      </c>
      <c r="K22" s="21"/>
      <c r="L22" s="271"/>
      <c r="M22" s="272"/>
      <c r="N22" s="13"/>
      <c r="O22" s="13"/>
      <c r="P22" s="13"/>
      <c r="Q22" s="13"/>
      <c r="R22" s="13"/>
      <c r="S22" s="13"/>
      <c r="T22" s="13"/>
      <c r="U22" s="13"/>
      <c r="V22" s="13"/>
      <c r="W22" s="13"/>
      <c r="X22" s="13"/>
      <c r="Y22" s="13"/>
      <c r="Z22" s="13"/>
      <c r="AA22" s="13"/>
      <c r="AB22" s="13"/>
      <c r="AC22" s="13"/>
    </row>
    <row r="23" spans="1:29" ht="15.75" x14ac:dyDescent="0.25">
      <c r="A23" s="164"/>
      <c r="B23" s="336" t="s">
        <v>31</v>
      </c>
      <c r="C23" s="337"/>
      <c r="D23" s="86" t="s">
        <v>28</v>
      </c>
      <c r="E23" s="87"/>
      <c r="F23" s="338"/>
      <c r="G23" s="339"/>
      <c r="H23" s="88"/>
      <c r="I23" s="89"/>
      <c r="J23" s="90" t="s">
        <v>29</v>
      </c>
      <c r="K23" s="21"/>
      <c r="L23" s="271"/>
      <c r="M23" s="272"/>
      <c r="N23" s="13"/>
      <c r="O23" s="13"/>
      <c r="P23" s="13"/>
      <c r="Q23" s="13"/>
      <c r="R23" s="13"/>
      <c r="S23" s="13"/>
      <c r="T23" s="13"/>
      <c r="U23" s="13"/>
      <c r="V23" s="13"/>
      <c r="W23" s="13"/>
      <c r="X23" s="13"/>
      <c r="Y23" s="13"/>
      <c r="Z23" s="13"/>
      <c r="AA23" s="13"/>
      <c r="AB23" s="13"/>
      <c r="AC23" s="13"/>
    </row>
    <row r="24" spans="1:29" ht="15.75" x14ac:dyDescent="0.25">
      <c r="A24" s="164"/>
      <c r="B24" s="336" t="s">
        <v>32</v>
      </c>
      <c r="C24" s="337"/>
      <c r="D24" s="86" t="s">
        <v>28</v>
      </c>
      <c r="E24" s="87"/>
      <c r="F24" s="338"/>
      <c r="G24" s="339"/>
      <c r="H24" s="88"/>
      <c r="I24" s="89"/>
      <c r="J24" s="90" t="s">
        <v>29</v>
      </c>
      <c r="K24" s="21"/>
      <c r="L24" s="271"/>
      <c r="M24" s="272"/>
      <c r="N24" s="13"/>
      <c r="O24" s="13"/>
      <c r="P24" s="13"/>
      <c r="Q24" s="13"/>
      <c r="R24" s="13"/>
      <c r="S24" s="13"/>
      <c r="T24" s="13"/>
      <c r="U24" s="13"/>
      <c r="V24" s="13"/>
      <c r="W24" s="13"/>
      <c r="X24" s="13"/>
      <c r="Y24" s="13"/>
      <c r="Z24" s="13"/>
      <c r="AA24" s="13"/>
      <c r="AB24" s="13"/>
      <c r="AC24" s="13"/>
    </row>
    <row r="25" spans="1:29" ht="15.75" x14ac:dyDescent="0.25">
      <c r="A25" s="164"/>
      <c r="B25" s="336" t="s">
        <v>33</v>
      </c>
      <c r="C25" s="337"/>
      <c r="D25" s="86" t="s">
        <v>28</v>
      </c>
      <c r="E25" s="87"/>
      <c r="F25" s="338"/>
      <c r="G25" s="339"/>
      <c r="H25" s="88"/>
      <c r="I25" s="89"/>
      <c r="J25" s="90" t="s">
        <v>29</v>
      </c>
      <c r="K25" s="21"/>
      <c r="L25" s="271"/>
      <c r="M25" s="272"/>
      <c r="N25" s="13"/>
      <c r="O25" s="13"/>
      <c r="P25" s="13"/>
      <c r="Q25" s="13"/>
      <c r="R25" s="13"/>
      <c r="S25" s="13"/>
      <c r="T25" s="13"/>
      <c r="U25" s="13"/>
      <c r="V25" s="13"/>
      <c r="W25" s="13"/>
      <c r="X25" s="13"/>
      <c r="Y25" s="13"/>
      <c r="Z25" s="13"/>
      <c r="AA25" s="13"/>
      <c r="AB25" s="13"/>
      <c r="AC25" s="13"/>
    </row>
    <row r="26" spans="1:29" ht="15.75" x14ac:dyDescent="0.25">
      <c r="A26" s="164"/>
      <c r="B26" s="91" t="s">
        <v>34</v>
      </c>
      <c r="C26" s="92"/>
      <c r="D26" s="86" t="s">
        <v>28</v>
      </c>
      <c r="E26" s="87"/>
      <c r="F26" s="338"/>
      <c r="G26" s="339"/>
      <c r="H26" s="88"/>
      <c r="I26" s="89"/>
      <c r="J26" s="90" t="s">
        <v>29</v>
      </c>
      <c r="K26" s="21"/>
      <c r="L26" s="271"/>
      <c r="M26" s="272"/>
      <c r="N26" s="13"/>
      <c r="O26" s="13"/>
      <c r="P26" s="13"/>
      <c r="Q26" s="13"/>
      <c r="R26" s="13"/>
      <c r="S26" s="13"/>
      <c r="T26" s="13"/>
      <c r="U26" s="13"/>
      <c r="V26" s="13"/>
      <c r="W26" s="13"/>
      <c r="X26" s="13"/>
      <c r="Y26" s="13"/>
      <c r="Z26" s="13"/>
      <c r="AA26" s="13"/>
      <c r="AB26" s="13"/>
      <c r="AC26" s="13"/>
    </row>
    <row r="27" spans="1:29" ht="15.75" x14ac:dyDescent="0.25">
      <c r="A27" s="164"/>
      <c r="B27" s="336" t="s">
        <v>35</v>
      </c>
      <c r="C27" s="337"/>
      <c r="D27" s="86" t="s">
        <v>28</v>
      </c>
      <c r="E27" s="87"/>
      <c r="F27" s="338"/>
      <c r="G27" s="339"/>
      <c r="H27" s="88"/>
      <c r="I27" s="89"/>
      <c r="J27" s="90"/>
      <c r="K27" s="21"/>
      <c r="L27" s="271"/>
      <c r="M27" s="272"/>
      <c r="N27" s="13"/>
      <c r="O27" s="13"/>
      <c r="P27" s="13"/>
      <c r="Q27" s="13"/>
      <c r="R27" s="13"/>
      <c r="S27" s="13"/>
      <c r="T27" s="13"/>
      <c r="U27" s="13"/>
      <c r="V27" s="13"/>
      <c r="W27" s="13"/>
      <c r="X27" s="13"/>
      <c r="Y27" s="13"/>
      <c r="Z27" s="13"/>
      <c r="AA27" s="13"/>
      <c r="AB27" s="13"/>
      <c r="AC27" s="13"/>
    </row>
    <row r="28" spans="1:29" ht="15.75" x14ac:dyDescent="0.25">
      <c r="A28" s="164"/>
      <c r="B28" s="336" t="s">
        <v>36</v>
      </c>
      <c r="C28" s="337"/>
      <c r="D28" s="86" t="s">
        <v>37</v>
      </c>
      <c r="E28" s="93">
        <f>E27*1.8</f>
        <v>0</v>
      </c>
      <c r="F28" s="338"/>
      <c r="G28" s="339"/>
      <c r="H28" s="88"/>
      <c r="I28" s="89"/>
      <c r="J28" s="90" t="s">
        <v>29</v>
      </c>
      <c r="K28" s="21"/>
      <c r="L28" s="271"/>
      <c r="M28" s="272"/>
      <c r="N28" s="13"/>
      <c r="O28" s="13"/>
      <c r="P28" s="13"/>
      <c r="Q28" s="13"/>
      <c r="R28" s="13"/>
      <c r="S28" s="13"/>
      <c r="T28" s="13"/>
      <c r="U28" s="13"/>
      <c r="V28" s="13"/>
      <c r="W28" s="13"/>
      <c r="X28" s="13"/>
      <c r="Y28" s="13"/>
      <c r="Z28" s="13"/>
      <c r="AA28" s="13"/>
      <c r="AB28" s="13"/>
      <c r="AC28" s="13"/>
    </row>
    <row r="29" spans="1:29" ht="15.75" x14ac:dyDescent="0.25">
      <c r="A29" s="164"/>
      <c r="B29" s="360" t="s">
        <v>38</v>
      </c>
      <c r="C29" s="361"/>
      <c r="D29" s="86"/>
      <c r="E29" s="94">
        <f>SUM(E21:E26,E28)</f>
        <v>6138</v>
      </c>
      <c r="F29" s="338"/>
      <c r="G29" s="339"/>
      <c r="H29" s="88"/>
      <c r="I29" s="89"/>
      <c r="J29" s="90"/>
      <c r="K29" s="22"/>
      <c r="L29" s="271"/>
      <c r="M29" s="272"/>
      <c r="N29" s="13"/>
      <c r="O29" s="13"/>
      <c r="P29" s="13"/>
      <c r="Q29" s="13"/>
      <c r="R29" s="13"/>
      <c r="S29" s="13"/>
      <c r="T29" s="13"/>
      <c r="U29" s="13"/>
      <c r="V29" s="13"/>
      <c r="W29" s="13"/>
      <c r="X29" s="13"/>
      <c r="Y29" s="13"/>
      <c r="Z29" s="13"/>
      <c r="AA29" s="13"/>
      <c r="AB29" s="13"/>
      <c r="AC29" s="13"/>
    </row>
    <row r="30" spans="1:29" ht="15.75" x14ac:dyDescent="0.25">
      <c r="A30" s="164"/>
      <c r="B30" s="360" t="s">
        <v>148</v>
      </c>
      <c r="C30" s="361"/>
      <c r="D30" s="95"/>
      <c r="E30" s="96">
        <f>E29-E45-E46-E58-E59</f>
        <v>6138</v>
      </c>
      <c r="F30" s="97"/>
      <c r="G30" s="98"/>
      <c r="H30" s="99"/>
      <c r="I30" s="100"/>
      <c r="J30" s="101"/>
      <c r="K30" s="60"/>
      <c r="L30" s="32"/>
      <c r="M30" s="33"/>
      <c r="N30" s="13"/>
      <c r="O30" s="13"/>
      <c r="P30" s="13"/>
      <c r="Q30" s="13"/>
      <c r="R30" s="13"/>
      <c r="S30" s="13"/>
      <c r="T30" s="13"/>
      <c r="U30" s="13"/>
      <c r="V30" s="13"/>
      <c r="W30" s="13"/>
      <c r="X30" s="13"/>
      <c r="Y30" s="13"/>
      <c r="Z30" s="13"/>
      <c r="AA30" s="13"/>
      <c r="AB30" s="13"/>
      <c r="AC30" s="13"/>
    </row>
    <row r="31" spans="1:29" ht="15" customHeight="1" x14ac:dyDescent="0.25">
      <c r="A31" s="164"/>
      <c r="B31" s="370" t="s">
        <v>39</v>
      </c>
      <c r="C31" s="371"/>
      <c r="D31" s="372" t="s">
        <v>23</v>
      </c>
      <c r="E31" s="102" t="s">
        <v>24</v>
      </c>
      <c r="F31" s="374" t="s">
        <v>25</v>
      </c>
      <c r="G31" s="375"/>
      <c r="H31" s="103"/>
      <c r="I31" s="104"/>
      <c r="J31" s="377" t="s">
        <v>23</v>
      </c>
      <c r="K31" s="378" t="s">
        <v>24</v>
      </c>
      <c r="L31" s="379" t="s">
        <v>25</v>
      </c>
      <c r="M31" s="380"/>
      <c r="N31" s="13"/>
      <c r="O31" s="13"/>
      <c r="P31" s="13"/>
      <c r="Q31" s="13"/>
      <c r="R31" s="13"/>
      <c r="S31" s="13"/>
      <c r="T31" s="13"/>
      <c r="U31" s="13"/>
      <c r="V31" s="13"/>
      <c r="W31" s="13"/>
      <c r="X31" s="13"/>
      <c r="Y31" s="13"/>
      <c r="Z31" s="13"/>
      <c r="AA31" s="13"/>
      <c r="AB31" s="13"/>
      <c r="AC31" s="13"/>
    </row>
    <row r="32" spans="1:29" ht="15" customHeight="1" x14ac:dyDescent="0.25">
      <c r="A32" s="164"/>
      <c r="B32" s="279"/>
      <c r="C32" s="280"/>
      <c r="D32" s="373"/>
      <c r="E32" s="105"/>
      <c r="F32" s="376"/>
      <c r="G32" s="321"/>
      <c r="H32" s="82"/>
      <c r="I32" s="83"/>
      <c r="J32" s="319"/>
      <c r="K32" s="323"/>
      <c r="L32" s="368"/>
      <c r="M32" s="369"/>
      <c r="N32" s="13"/>
      <c r="O32" s="13"/>
      <c r="P32" s="13"/>
      <c r="Q32" s="13"/>
      <c r="R32" s="13"/>
      <c r="S32" s="13"/>
      <c r="T32" s="13"/>
      <c r="U32" s="13"/>
      <c r="V32" s="13"/>
      <c r="W32" s="13"/>
      <c r="X32" s="13"/>
      <c r="Y32" s="13"/>
      <c r="Z32" s="13"/>
      <c r="AA32" s="13"/>
      <c r="AB32" s="13"/>
      <c r="AC32" s="13"/>
    </row>
    <row r="33" spans="1:29" ht="15.75" x14ac:dyDescent="0.25">
      <c r="A33" s="164"/>
      <c r="B33" s="340" t="s">
        <v>40</v>
      </c>
      <c r="C33" s="341"/>
      <c r="D33" s="86" t="s">
        <v>37</v>
      </c>
      <c r="E33" s="87">
        <v>2045</v>
      </c>
      <c r="F33" s="338"/>
      <c r="G33" s="339"/>
      <c r="H33" s="88"/>
      <c r="I33" s="89"/>
      <c r="J33" s="90" t="s">
        <v>41</v>
      </c>
      <c r="K33" s="21"/>
      <c r="L33" s="271"/>
      <c r="M33" s="272"/>
      <c r="N33" s="13"/>
      <c r="O33" s="13"/>
      <c r="P33" s="13"/>
      <c r="Q33" s="13"/>
      <c r="R33" s="13"/>
      <c r="S33" s="13"/>
      <c r="T33" s="13"/>
      <c r="U33" s="13"/>
      <c r="V33" s="13"/>
      <c r="W33" s="13"/>
      <c r="X33" s="13"/>
      <c r="Y33" s="13"/>
      <c r="Z33" s="13"/>
      <c r="AA33" s="13"/>
      <c r="AB33" s="13"/>
      <c r="AC33" s="13"/>
    </row>
    <row r="34" spans="1:29" ht="15.75" x14ac:dyDescent="0.25">
      <c r="A34" s="164"/>
      <c r="B34" s="340" t="s">
        <v>42</v>
      </c>
      <c r="C34" s="341"/>
      <c r="D34" s="86" t="s">
        <v>37</v>
      </c>
      <c r="E34" s="87">
        <v>3140</v>
      </c>
      <c r="F34" s="338"/>
      <c r="G34" s="339"/>
      <c r="H34" s="88"/>
      <c r="I34" s="89"/>
      <c r="J34" s="90"/>
      <c r="K34" s="21"/>
      <c r="L34" s="271"/>
      <c r="M34" s="272"/>
      <c r="N34" s="13"/>
      <c r="O34" s="13"/>
      <c r="P34" s="13"/>
      <c r="Q34" s="13"/>
      <c r="R34" s="13"/>
      <c r="S34" s="13"/>
      <c r="T34" s="13"/>
      <c r="U34" s="13"/>
      <c r="V34" s="13"/>
      <c r="W34" s="13"/>
      <c r="X34" s="13"/>
      <c r="Y34" s="13"/>
      <c r="Z34" s="13"/>
      <c r="AA34" s="13"/>
      <c r="AB34" s="13"/>
      <c r="AC34" s="13"/>
    </row>
    <row r="35" spans="1:29" ht="15.75" x14ac:dyDescent="0.25">
      <c r="A35" s="164"/>
      <c r="B35" s="106" t="s">
        <v>43</v>
      </c>
      <c r="C35" s="107"/>
      <c r="D35" s="86" t="s">
        <v>37</v>
      </c>
      <c r="E35" s="87"/>
      <c r="F35" s="338"/>
      <c r="G35" s="339"/>
      <c r="H35" s="88"/>
      <c r="I35" s="89"/>
      <c r="J35" s="90" t="s">
        <v>41</v>
      </c>
      <c r="K35" s="21"/>
      <c r="L35" s="271"/>
      <c r="M35" s="272"/>
      <c r="N35" s="13"/>
      <c r="O35" s="13"/>
      <c r="P35" s="13"/>
      <c r="Q35" s="13"/>
      <c r="R35" s="13"/>
      <c r="S35" s="13"/>
      <c r="T35" s="13"/>
      <c r="U35" s="13"/>
      <c r="V35" s="13"/>
      <c r="W35" s="13"/>
      <c r="X35" s="13"/>
      <c r="Y35" s="13"/>
      <c r="Z35" s="13"/>
      <c r="AA35" s="13"/>
      <c r="AB35" s="13"/>
      <c r="AC35" s="13"/>
    </row>
    <row r="36" spans="1:29" ht="15.75" x14ac:dyDescent="0.25">
      <c r="A36" s="164"/>
      <c r="B36" s="336" t="s">
        <v>44</v>
      </c>
      <c r="C36" s="337"/>
      <c r="D36" s="86" t="s">
        <v>37</v>
      </c>
      <c r="E36" s="87"/>
      <c r="F36" s="338"/>
      <c r="G36" s="339"/>
      <c r="H36" s="88"/>
      <c r="I36" s="89"/>
      <c r="J36" s="90" t="s">
        <v>41</v>
      </c>
      <c r="K36" s="21"/>
      <c r="L36" s="271"/>
      <c r="M36" s="272"/>
      <c r="N36" s="13"/>
      <c r="O36" s="13"/>
      <c r="P36" s="13"/>
      <c r="Q36" s="13"/>
      <c r="R36" s="13"/>
      <c r="S36" s="13"/>
      <c r="T36" s="13"/>
      <c r="U36" s="13"/>
      <c r="V36" s="13"/>
      <c r="W36" s="13"/>
      <c r="X36" s="13"/>
      <c r="Y36" s="13"/>
      <c r="Z36" s="13"/>
      <c r="AA36" s="13"/>
      <c r="AB36" s="13"/>
      <c r="AC36" s="13"/>
    </row>
    <row r="37" spans="1:29" ht="15.75" x14ac:dyDescent="0.25">
      <c r="A37" s="164"/>
      <c r="B37" s="84" t="s">
        <v>45</v>
      </c>
      <c r="C37" s="85"/>
      <c r="D37" s="86" t="s">
        <v>37</v>
      </c>
      <c r="E37" s="87"/>
      <c r="F37" s="338"/>
      <c r="G37" s="339"/>
      <c r="H37" s="99"/>
      <c r="I37" s="100"/>
      <c r="J37" s="108" t="s">
        <v>41</v>
      </c>
      <c r="K37" s="23"/>
      <c r="L37" s="271"/>
      <c r="M37" s="272"/>
      <c r="N37" s="13"/>
      <c r="O37" s="13"/>
      <c r="P37" s="13"/>
      <c r="Q37" s="13"/>
      <c r="R37" s="13"/>
      <c r="S37" s="13"/>
      <c r="T37" s="13"/>
      <c r="U37" s="13"/>
      <c r="V37" s="13"/>
      <c r="W37" s="13"/>
      <c r="X37" s="13"/>
      <c r="Y37" s="13"/>
      <c r="Z37" s="13"/>
      <c r="AA37" s="13"/>
      <c r="AB37" s="13"/>
      <c r="AC37" s="13"/>
    </row>
    <row r="38" spans="1:29" ht="15.75" x14ac:dyDescent="0.25">
      <c r="A38" s="164"/>
      <c r="B38" s="336" t="s">
        <v>46</v>
      </c>
      <c r="C38" s="337"/>
      <c r="D38" s="86" t="s">
        <v>37</v>
      </c>
      <c r="E38" s="109">
        <v>120</v>
      </c>
      <c r="F38" s="338"/>
      <c r="G38" s="339"/>
      <c r="H38" s="99"/>
      <c r="I38" s="100"/>
      <c r="J38" s="108" t="s">
        <v>41</v>
      </c>
      <c r="K38" s="21"/>
      <c r="L38" s="271"/>
      <c r="M38" s="272"/>
      <c r="N38" s="13"/>
      <c r="O38" s="13"/>
      <c r="P38" s="13"/>
      <c r="Q38" s="13"/>
      <c r="R38" s="13"/>
      <c r="S38" s="13"/>
      <c r="T38" s="13"/>
      <c r="U38" s="13"/>
      <c r="V38" s="13"/>
      <c r="W38" s="13"/>
      <c r="X38" s="13"/>
      <c r="Y38" s="13"/>
      <c r="Z38" s="13"/>
      <c r="AA38" s="13"/>
      <c r="AB38" s="13"/>
      <c r="AC38" s="13"/>
    </row>
    <row r="39" spans="1:29" ht="15.75" x14ac:dyDescent="0.25">
      <c r="A39" s="170"/>
      <c r="B39" s="360" t="s">
        <v>38</v>
      </c>
      <c r="C39" s="361"/>
      <c r="D39" s="110" t="s">
        <v>37</v>
      </c>
      <c r="E39" s="111">
        <f>SUM(E33:E38)</f>
        <v>5305</v>
      </c>
      <c r="F39" s="338"/>
      <c r="G39" s="339"/>
      <c r="H39" s="99"/>
      <c r="I39" s="89"/>
      <c r="J39" s="108" t="s">
        <v>41</v>
      </c>
      <c r="K39" s="21"/>
      <c r="L39" s="271"/>
      <c r="M39" s="272"/>
      <c r="N39" s="13"/>
      <c r="O39" s="13"/>
      <c r="P39" s="13"/>
      <c r="Q39" s="13"/>
      <c r="R39" s="13"/>
      <c r="S39" s="13"/>
      <c r="T39" s="13"/>
      <c r="U39" s="13"/>
      <c r="V39" s="13"/>
      <c r="W39" s="13"/>
      <c r="X39" s="13"/>
      <c r="Y39" s="13"/>
      <c r="Z39" s="13"/>
      <c r="AA39" s="13"/>
      <c r="AB39" s="13"/>
      <c r="AC39" s="13"/>
    </row>
    <row r="40" spans="1:29" ht="15.75" x14ac:dyDescent="0.25">
      <c r="A40" s="170"/>
      <c r="B40" s="360" t="s">
        <v>148</v>
      </c>
      <c r="C40" s="362"/>
      <c r="D40" s="112"/>
      <c r="E40" s="113">
        <f>E39-E50-E51-E52-E53-E45-E46</f>
        <v>5305</v>
      </c>
      <c r="F40" s="88"/>
      <c r="G40" s="114"/>
      <c r="H40" s="99"/>
      <c r="I40" s="89"/>
      <c r="J40" s="101"/>
      <c r="K40" s="23"/>
      <c r="L40" s="32"/>
      <c r="M40" s="33"/>
      <c r="N40" s="13"/>
      <c r="O40" s="13"/>
      <c r="P40" s="13"/>
      <c r="Q40" s="13"/>
      <c r="R40" s="13"/>
      <c r="S40" s="13"/>
      <c r="T40" s="13"/>
      <c r="U40" s="13"/>
      <c r="V40" s="13"/>
      <c r="W40" s="13"/>
      <c r="X40" s="13"/>
      <c r="Y40" s="13"/>
      <c r="Z40" s="13"/>
      <c r="AA40" s="13"/>
      <c r="AB40" s="13"/>
      <c r="AC40" s="13"/>
    </row>
    <row r="41" spans="1:29" ht="16.5" customHeight="1" x14ac:dyDescent="0.25">
      <c r="A41" s="170"/>
      <c r="B41" s="357" t="s">
        <v>84</v>
      </c>
      <c r="C41" s="358"/>
      <c r="D41" s="358"/>
      <c r="E41" s="358"/>
      <c r="F41" s="358"/>
      <c r="G41" s="359"/>
      <c r="H41" s="358" t="s">
        <v>105</v>
      </c>
      <c r="I41" s="363"/>
      <c r="J41" s="101"/>
      <c r="K41" s="23"/>
      <c r="L41" s="32"/>
      <c r="M41" s="33"/>
      <c r="N41" s="13"/>
      <c r="O41" s="13"/>
      <c r="P41" s="13"/>
      <c r="Q41" s="13"/>
      <c r="R41" s="13"/>
      <c r="S41" s="13"/>
      <c r="T41" s="13"/>
      <c r="U41" s="13"/>
      <c r="V41" s="13"/>
      <c r="W41" s="13"/>
      <c r="X41" s="13"/>
      <c r="Y41" s="13"/>
      <c r="Z41" s="13"/>
      <c r="AA41" s="13"/>
      <c r="AB41" s="13"/>
      <c r="AC41" s="13"/>
    </row>
    <row r="42" spans="1:29" ht="16.5" customHeight="1" x14ac:dyDescent="0.25">
      <c r="A42" s="170"/>
      <c r="B42" s="115"/>
      <c r="C42" s="116"/>
      <c r="D42" s="262" t="s">
        <v>86</v>
      </c>
      <c r="E42" s="262"/>
      <c r="F42" s="262"/>
      <c r="G42" s="342"/>
      <c r="H42" s="262"/>
      <c r="I42" s="262"/>
      <c r="J42" s="101"/>
      <c r="K42" s="23"/>
      <c r="L42" s="32"/>
      <c r="M42" s="33"/>
      <c r="N42" s="13"/>
      <c r="O42" s="13"/>
      <c r="P42" s="13"/>
      <c r="Q42" s="13"/>
      <c r="R42" s="13"/>
      <c r="S42" s="13"/>
      <c r="T42" s="13"/>
      <c r="U42" s="13"/>
      <c r="V42" s="13"/>
      <c r="W42" s="13"/>
      <c r="X42" s="13"/>
      <c r="Y42" s="13"/>
      <c r="Z42" s="13"/>
      <c r="AA42" s="13"/>
      <c r="AB42" s="13"/>
      <c r="AC42" s="13"/>
    </row>
    <row r="43" spans="1:29" ht="15.75" customHeight="1" x14ac:dyDescent="0.25">
      <c r="A43" s="170"/>
      <c r="B43" s="343" t="s">
        <v>72</v>
      </c>
      <c r="C43" s="344"/>
      <c r="D43" s="117" t="s">
        <v>23</v>
      </c>
      <c r="E43" s="118" t="s">
        <v>24</v>
      </c>
      <c r="F43" s="399" t="s">
        <v>25</v>
      </c>
      <c r="G43" s="400"/>
      <c r="H43" s="364" t="s">
        <v>128</v>
      </c>
      <c r="I43" s="119" t="s">
        <v>103</v>
      </c>
      <c r="J43" s="377" t="s">
        <v>23</v>
      </c>
      <c r="K43" s="378" t="s">
        <v>24</v>
      </c>
      <c r="L43" s="379" t="s">
        <v>25</v>
      </c>
      <c r="M43" s="380"/>
      <c r="N43" s="13"/>
      <c r="O43" s="13"/>
      <c r="P43" s="13"/>
      <c r="Q43" s="13"/>
      <c r="R43" s="13"/>
      <c r="S43" s="13"/>
      <c r="T43" s="13"/>
      <c r="U43" s="13"/>
      <c r="V43" s="13"/>
      <c r="W43" s="13"/>
      <c r="X43" s="13"/>
      <c r="Y43" s="13"/>
      <c r="Z43" s="13"/>
      <c r="AA43" s="13"/>
      <c r="AB43" s="13"/>
      <c r="AC43" s="13"/>
    </row>
    <row r="44" spans="1:29" ht="18.75" x14ac:dyDescent="0.35">
      <c r="A44" s="170"/>
      <c r="B44" s="345"/>
      <c r="C44" s="346"/>
      <c r="D44" s="117"/>
      <c r="E44" s="120"/>
      <c r="F44" s="401"/>
      <c r="G44" s="402"/>
      <c r="H44" s="365"/>
      <c r="I44" s="119" t="s">
        <v>106</v>
      </c>
      <c r="J44" s="319"/>
      <c r="K44" s="323"/>
      <c r="L44" s="368"/>
      <c r="M44" s="369"/>
      <c r="N44" s="13"/>
      <c r="O44" s="13"/>
      <c r="P44" s="13"/>
      <c r="Q44" s="13"/>
      <c r="R44" s="13"/>
      <c r="S44" s="13"/>
      <c r="T44" s="13"/>
      <c r="U44" s="13"/>
      <c r="V44" s="13"/>
      <c r="W44" s="13"/>
      <c r="X44" s="13"/>
      <c r="Y44" s="13"/>
      <c r="Z44" s="13"/>
      <c r="AA44" s="13"/>
      <c r="AB44" s="13"/>
      <c r="AC44" s="13"/>
    </row>
    <row r="45" spans="1:29" ht="49.5" customHeight="1" x14ac:dyDescent="0.25">
      <c r="A45" s="170"/>
      <c r="B45" s="351" t="s">
        <v>144</v>
      </c>
      <c r="C45" s="352"/>
      <c r="D45" s="86" t="s">
        <v>37</v>
      </c>
      <c r="E45" s="44"/>
      <c r="F45" s="355"/>
      <c r="G45" s="356"/>
      <c r="H45" s="48"/>
      <c r="I45" s="121">
        <f>H45*'Päästöt, taustadata'!$F$12*E45/1000/1000*2</f>
        <v>0</v>
      </c>
      <c r="J45" s="122" t="s">
        <v>41</v>
      </c>
      <c r="K45" s="21"/>
      <c r="L45" s="393"/>
      <c r="M45" s="394"/>
      <c r="N45" s="13"/>
      <c r="O45" s="13"/>
      <c r="P45" s="13"/>
      <c r="Q45" s="13"/>
      <c r="R45" s="13"/>
      <c r="S45" s="13"/>
      <c r="T45" s="13"/>
      <c r="U45" s="13"/>
      <c r="V45" s="13"/>
      <c r="W45" s="13"/>
      <c r="X45" s="13"/>
      <c r="Y45" s="13"/>
      <c r="Z45" s="13"/>
      <c r="AA45" s="13"/>
      <c r="AB45" s="13"/>
      <c r="AC45" s="13"/>
    </row>
    <row r="46" spans="1:29" ht="30.75" customHeight="1" x14ac:dyDescent="0.25">
      <c r="A46" s="170"/>
      <c r="B46" s="351" t="s">
        <v>145</v>
      </c>
      <c r="C46" s="352"/>
      <c r="D46" s="86" t="s">
        <v>37</v>
      </c>
      <c r="E46" s="44"/>
      <c r="F46" s="355"/>
      <c r="G46" s="356"/>
      <c r="H46" s="48"/>
      <c r="I46" s="121">
        <f>H46*'Päästöt, taustadata'!$F$12*E46/1000/1000*4</f>
        <v>0</v>
      </c>
      <c r="J46" s="122" t="s">
        <v>41</v>
      </c>
      <c r="K46" s="21"/>
      <c r="L46" s="393"/>
      <c r="M46" s="394"/>
      <c r="N46" s="13"/>
      <c r="O46" s="13"/>
      <c r="P46" s="13"/>
      <c r="Q46" s="13"/>
      <c r="R46" s="13"/>
      <c r="S46" s="13"/>
      <c r="T46" s="13"/>
      <c r="U46" s="13"/>
      <c r="V46" s="13"/>
      <c r="W46" s="13"/>
      <c r="X46" s="13"/>
      <c r="Y46" s="13"/>
      <c r="Z46" s="13"/>
      <c r="AA46" s="13"/>
      <c r="AB46" s="13"/>
      <c r="AC46" s="13"/>
    </row>
    <row r="47" spans="1:29" ht="15.75" x14ac:dyDescent="0.25">
      <c r="A47" s="170"/>
      <c r="B47" s="353" t="s">
        <v>38</v>
      </c>
      <c r="C47" s="354"/>
      <c r="D47" s="86" t="s">
        <v>37</v>
      </c>
      <c r="E47" s="123">
        <f>SUM(E45:E46)</f>
        <v>0</v>
      </c>
      <c r="F47" s="355"/>
      <c r="G47" s="356"/>
      <c r="H47" s="49"/>
      <c r="I47" s="121"/>
      <c r="J47" s="124"/>
      <c r="K47" s="146"/>
      <c r="L47" s="146"/>
      <c r="M47" s="147"/>
      <c r="N47" s="13"/>
      <c r="O47" s="13"/>
      <c r="P47" s="13"/>
      <c r="Q47" s="13"/>
      <c r="R47" s="13"/>
      <c r="S47" s="13"/>
      <c r="T47" s="13"/>
      <c r="U47" s="13"/>
      <c r="V47" s="13"/>
      <c r="W47" s="13"/>
      <c r="X47" s="13"/>
      <c r="Y47" s="13"/>
      <c r="Z47" s="13"/>
      <c r="AA47" s="13"/>
      <c r="AB47" s="13"/>
      <c r="AC47" s="13"/>
    </row>
    <row r="48" spans="1:29" ht="15.75" x14ac:dyDescent="0.25">
      <c r="A48" s="170"/>
      <c r="B48" s="347" t="s">
        <v>73</v>
      </c>
      <c r="C48" s="348"/>
      <c r="D48" s="125" t="s">
        <v>23</v>
      </c>
      <c r="E48" s="118" t="s">
        <v>24</v>
      </c>
      <c r="F48" s="403" t="s">
        <v>25</v>
      </c>
      <c r="G48" s="404"/>
      <c r="H48" s="397" t="s">
        <v>128</v>
      </c>
      <c r="I48" s="119" t="s">
        <v>103</v>
      </c>
      <c r="J48" s="377" t="s">
        <v>23</v>
      </c>
      <c r="K48" s="148" t="s">
        <v>24</v>
      </c>
      <c r="L48" s="149" t="s">
        <v>25</v>
      </c>
      <c r="M48" s="150"/>
      <c r="N48" s="13"/>
      <c r="O48" s="13"/>
      <c r="P48" s="13"/>
      <c r="Q48" s="13"/>
      <c r="R48" s="13"/>
      <c r="S48" s="13"/>
      <c r="T48" s="13"/>
      <c r="U48" s="13"/>
      <c r="V48" s="13"/>
      <c r="W48" s="13"/>
      <c r="X48" s="13"/>
      <c r="Y48" s="13"/>
      <c r="Z48" s="13"/>
      <c r="AA48" s="13"/>
      <c r="AB48" s="13"/>
      <c r="AC48" s="13"/>
    </row>
    <row r="49" spans="1:29" ht="18.75" x14ac:dyDescent="0.35">
      <c r="A49" s="170"/>
      <c r="B49" s="349"/>
      <c r="C49" s="350"/>
      <c r="D49" s="125"/>
      <c r="E49" s="120"/>
      <c r="F49" s="405"/>
      <c r="G49" s="406"/>
      <c r="H49" s="398"/>
      <c r="I49" s="119" t="s">
        <v>106</v>
      </c>
      <c r="J49" s="319"/>
      <c r="K49" s="151"/>
      <c r="L49" s="152"/>
      <c r="M49" s="153"/>
      <c r="N49" s="13"/>
      <c r="O49" s="13"/>
      <c r="P49" s="13"/>
      <c r="Q49" s="13"/>
      <c r="R49" s="13"/>
      <c r="S49" s="13"/>
      <c r="T49" s="13"/>
      <c r="U49" s="13"/>
      <c r="V49" s="13"/>
      <c r="W49" s="13"/>
      <c r="X49" s="13"/>
      <c r="Y49" s="13"/>
      <c r="Z49" s="13"/>
      <c r="AA49" s="13"/>
      <c r="AB49" s="13"/>
      <c r="AC49" s="13"/>
    </row>
    <row r="50" spans="1:29" ht="15.75" x14ac:dyDescent="0.25">
      <c r="A50" s="170"/>
      <c r="B50" s="336" t="s">
        <v>74</v>
      </c>
      <c r="C50" s="337"/>
      <c r="D50" s="86" t="s">
        <v>37</v>
      </c>
      <c r="E50" s="44"/>
      <c r="F50" s="355"/>
      <c r="G50" s="356"/>
      <c r="H50" s="48"/>
      <c r="I50" s="121">
        <f>H50*'Päästöt, taustadata'!$F$12*E50/1000/1000*2</f>
        <v>0</v>
      </c>
      <c r="J50" s="122" t="s">
        <v>41</v>
      </c>
      <c r="K50" s="21"/>
      <c r="L50" s="393"/>
      <c r="M50" s="394"/>
      <c r="N50" s="13"/>
      <c r="O50" s="13"/>
      <c r="P50" s="13"/>
      <c r="Q50" s="13"/>
      <c r="R50" s="13"/>
      <c r="S50" s="13"/>
      <c r="T50" s="13"/>
      <c r="U50" s="13"/>
      <c r="V50" s="13"/>
      <c r="W50" s="13"/>
      <c r="X50" s="13"/>
      <c r="Y50" s="13"/>
      <c r="Z50" s="13"/>
      <c r="AA50" s="13"/>
      <c r="AB50" s="13"/>
      <c r="AC50" s="13"/>
    </row>
    <row r="51" spans="1:29" ht="15.75" x14ac:dyDescent="0.25">
      <c r="A51" s="170"/>
      <c r="B51" s="336" t="s">
        <v>75</v>
      </c>
      <c r="C51" s="337"/>
      <c r="D51" s="86" t="s">
        <v>37</v>
      </c>
      <c r="E51" s="44"/>
      <c r="F51" s="355"/>
      <c r="G51" s="356"/>
      <c r="H51" s="48"/>
      <c r="I51" s="121">
        <f>H51*'Päästöt, taustadata'!$F$12*E51/1000/1000*2</f>
        <v>0</v>
      </c>
      <c r="J51" s="122" t="s">
        <v>41</v>
      </c>
      <c r="K51" s="21"/>
      <c r="L51" s="393"/>
      <c r="M51" s="394"/>
      <c r="N51" s="13"/>
      <c r="O51" s="13"/>
      <c r="P51" s="13"/>
      <c r="Q51" s="13"/>
      <c r="R51" s="13"/>
      <c r="S51" s="13"/>
      <c r="T51" s="13"/>
      <c r="U51" s="13"/>
      <c r="V51" s="13"/>
      <c r="W51" s="13"/>
      <c r="X51" s="13"/>
      <c r="Y51" s="13"/>
      <c r="Z51" s="13"/>
      <c r="AA51" s="13"/>
      <c r="AB51" s="13"/>
      <c r="AC51" s="13"/>
    </row>
    <row r="52" spans="1:29" ht="15.75" x14ac:dyDescent="0.25">
      <c r="A52" s="170"/>
      <c r="B52" s="336" t="s">
        <v>76</v>
      </c>
      <c r="C52" s="337"/>
      <c r="D52" s="86" t="s">
        <v>37</v>
      </c>
      <c r="E52" s="44"/>
      <c r="F52" s="355"/>
      <c r="G52" s="356"/>
      <c r="H52" s="48"/>
      <c r="I52" s="121">
        <f>H52*'Päästöt, taustadata'!$F$12*E52/1000/1000*2</f>
        <v>0</v>
      </c>
      <c r="J52" s="122" t="s">
        <v>41</v>
      </c>
      <c r="K52" s="21"/>
      <c r="L52" s="393"/>
      <c r="M52" s="394"/>
      <c r="N52" s="13"/>
      <c r="O52" s="13"/>
      <c r="P52" s="13"/>
      <c r="Q52" s="13"/>
      <c r="R52" s="13"/>
      <c r="S52" s="13"/>
      <c r="T52" s="13"/>
      <c r="U52" s="13"/>
      <c r="V52" s="13"/>
      <c r="W52" s="13"/>
      <c r="X52" s="13"/>
      <c r="Y52" s="13"/>
      <c r="Z52" s="13"/>
      <c r="AA52" s="13"/>
      <c r="AB52" s="13"/>
      <c r="AC52" s="13"/>
    </row>
    <row r="53" spans="1:29" ht="15.75" x14ac:dyDescent="0.25">
      <c r="A53" s="170"/>
      <c r="B53" s="336" t="s">
        <v>77</v>
      </c>
      <c r="C53" s="337"/>
      <c r="D53" s="86" t="s">
        <v>37</v>
      </c>
      <c r="E53" s="44"/>
      <c r="F53" s="355"/>
      <c r="G53" s="356"/>
      <c r="H53" s="48"/>
      <c r="I53" s="121">
        <f>H53*'Päästöt, taustadata'!$F$12*E53/1000/1000*2</f>
        <v>0</v>
      </c>
      <c r="J53" s="122" t="s">
        <v>41</v>
      </c>
      <c r="K53" s="21"/>
      <c r="L53" s="393"/>
      <c r="M53" s="394"/>
      <c r="N53" s="13"/>
      <c r="O53" s="13"/>
      <c r="P53" s="13"/>
      <c r="Q53" s="13"/>
      <c r="R53" s="13"/>
      <c r="S53" s="13"/>
      <c r="T53" s="13"/>
      <c r="U53" s="13"/>
      <c r="V53" s="13"/>
      <c r="W53" s="13"/>
      <c r="X53" s="13"/>
      <c r="Y53" s="13"/>
      <c r="Z53" s="13"/>
      <c r="AA53" s="13"/>
      <c r="AB53" s="13"/>
      <c r="AC53" s="13"/>
    </row>
    <row r="54" spans="1:29" ht="15.75" x14ac:dyDescent="0.25">
      <c r="A54" s="170"/>
      <c r="B54" s="353" t="s">
        <v>78</v>
      </c>
      <c r="C54" s="354"/>
      <c r="D54" s="86"/>
      <c r="E54" s="123">
        <f>SUM(E50:E53)</f>
        <v>0</v>
      </c>
      <c r="F54" s="355"/>
      <c r="G54" s="356"/>
      <c r="H54" s="49"/>
      <c r="I54" s="121"/>
      <c r="J54" s="124"/>
      <c r="K54" s="146"/>
      <c r="L54" s="146"/>
      <c r="M54" s="147"/>
      <c r="N54" s="13"/>
      <c r="O54" s="13"/>
      <c r="P54" s="13"/>
      <c r="Q54" s="13"/>
      <c r="R54" s="13"/>
      <c r="S54" s="13"/>
      <c r="T54" s="13"/>
      <c r="U54" s="13"/>
      <c r="V54" s="13"/>
      <c r="W54" s="13"/>
      <c r="X54" s="13"/>
      <c r="Y54" s="13"/>
      <c r="Z54" s="13"/>
      <c r="AA54" s="13"/>
      <c r="AB54" s="13"/>
      <c r="AC54" s="13"/>
    </row>
    <row r="55" spans="1:29" ht="15.75" x14ac:dyDescent="0.25">
      <c r="A55" s="170"/>
      <c r="B55" s="347" t="s">
        <v>79</v>
      </c>
      <c r="C55" s="348"/>
      <c r="D55" s="125" t="s">
        <v>23</v>
      </c>
      <c r="E55" s="118" t="s">
        <v>24</v>
      </c>
      <c r="F55" s="403" t="s">
        <v>25</v>
      </c>
      <c r="G55" s="404"/>
      <c r="H55" s="397" t="s">
        <v>128</v>
      </c>
      <c r="I55" s="119" t="s">
        <v>103</v>
      </c>
      <c r="J55" s="377" t="s">
        <v>23</v>
      </c>
      <c r="K55" s="148" t="s">
        <v>24</v>
      </c>
      <c r="L55" s="149" t="s">
        <v>25</v>
      </c>
      <c r="M55" s="150"/>
      <c r="N55" s="13"/>
      <c r="O55" s="13"/>
      <c r="P55" s="13"/>
      <c r="Q55" s="13"/>
      <c r="R55" s="13"/>
      <c r="S55" s="13"/>
      <c r="T55" s="13"/>
      <c r="U55" s="13"/>
      <c r="V55" s="13"/>
      <c r="W55" s="13"/>
      <c r="X55" s="13"/>
      <c r="Y55" s="13"/>
      <c r="Z55" s="13"/>
      <c r="AA55" s="13"/>
      <c r="AB55" s="13"/>
      <c r="AC55" s="13"/>
    </row>
    <row r="56" spans="1:29" ht="18.75" x14ac:dyDescent="0.35">
      <c r="A56" s="170"/>
      <c r="B56" s="349"/>
      <c r="C56" s="350"/>
      <c r="D56" s="125"/>
      <c r="E56" s="120"/>
      <c r="F56" s="405"/>
      <c r="G56" s="406"/>
      <c r="H56" s="398"/>
      <c r="I56" s="119" t="s">
        <v>106</v>
      </c>
      <c r="J56" s="319"/>
      <c r="K56" s="151"/>
      <c r="L56" s="152"/>
      <c r="M56" s="153"/>
      <c r="N56" s="13"/>
      <c r="O56" s="13"/>
      <c r="P56" s="13"/>
      <c r="Q56" s="13"/>
      <c r="R56" s="13"/>
      <c r="S56" s="13"/>
      <c r="T56" s="13"/>
      <c r="U56" s="13"/>
      <c r="V56" s="13"/>
      <c r="W56" s="13"/>
      <c r="X56" s="13"/>
      <c r="Y56" s="13"/>
      <c r="Z56" s="13"/>
      <c r="AA56" s="13"/>
      <c r="AB56" s="13"/>
      <c r="AC56" s="13"/>
    </row>
    <row r="57" spans="1:29" ht="15.75" x14ac:dyDescent="0.25">
      <c r="A57" s="170"/>
      <c r="B57" s="336" t="s">
        <v>80</v>
      </c>
      <c r="C57" s="337"/>
      <c r="D57" s="86" t="s">
        <v>37</v>
      </c>
      <c r="E57" s="123">
        <f>E29-E47</f>
        <v>6138</v>
      </c>
      <c r="F57" s="355"/>
      <c r="G57" s="356"/>
      <c r="H57" s="59"/>
      <c r="I57" s="121"/>
      <c r="J57" s="122" t="s">
        <v>41</v>
      </c>
      <c r="K57" s="21"/>
      <c r="L57" s="393"/>
      <c r="M57" s="394"/>
      <c r="N57" s="13"/>
      <c r="O57" s="13"/>
      <c r="P57" s="13"/>
      <c r="Q57" s="13"/>
      <c r="R57" s="13"/>
      <c r="S57" s="13"/>
      <c r="T57" s="13"/>
      <c r="U57" s="13"/>
      <c r="V57" s="13"/>
      <c r="W57" s="13"/>
      <c r="X57" s="13"/>
      <c r="Y57" s="13"/>
      <c r="Z57" s="13"/>
      <c r="AA57" s="13"/>
      <c r="AB57" s="13"/>
      <c r="AC57" s="13"/>
    </row>
    <row r="58" spans="1:29" ht="33.75" customHeight="1" x14ac:dyDescent="0.25">
      <c r="A58" s="164"/>
      <c r="B58" s="351" t="s">
        <v>81</v>
      </c>
      <c r="C58" s="352"/>
      <c r="D58" s="90" t="s">
        <v>28</v>
      </c>
      <c r="E58" s="44"/>
      <c r="F58" s="355"/>
      <c r="G58" s="356"/>
      <c r="H58" s="48"/>
      <c r="I58" s="121">
        <f>H58*'Päästöt, taustadata'!$F$12*E58/1000/1000*2</f>
        <v>0</v>
      </c>
      <c r="J58" s="122" t="s">
        <v>41</v>
      </c>
      <c r="K58" s="21"/>
      <c r="L58" s="393"/>
      <c r="M58" s="394"/>
      <c r="N58" s="13"/>
      <c r="O58" s="13"/>
      <c r="P58" s="13"/>
      <c r="Q58" s="13"/>
      <c r="R58" s="13"/>
      <c r="S58" s="13"/>
      <c r="T58" s="13"/>
      <c r="U58" s="13"/>
      <c r="V58" s="13"/>
      <c r="W58" s="13"/>
      <c r="X58" s="13"/>
      <c r="Y58" s="13"/>
      <c r="Z58" s="13"/>
      <c r="AA58" s="13"/>
      <c r="AB58" s="13"/>
      <c r="AC58" s="13"/>
    </row>
    <row r="59" spans="1:29" ht="30.75" customHeight="1" thickBot="1" x14ac:dyDescent="0.3">
      <c r="A59" s="164"/>
      <c r="B59" s="391" t="s">
        <v>82</v>
      </c>
      <c r="C59" s="392"/>
      <c r="D59" s="126" t="s">
        <v>28</v>
      </c>
      <c r="E59" s="45"/>
      <c r="F59" s="395"/>
      <c r="G59" s="396"/>
      <c r="H59" s="48"/>
      <c r="I59" s="121">
        <f>H59*'Päästöt, taustadata'!$F$12*E59/1000/1000*2</f>
        <v>0</v>
      </c>
      <c r="J59" s="127" t="s">
        <v>41</v>
      </c>
      <c r="K59" s="38"/>
      <c r="L59" s="39"/>
      <c r="M59" s="40"/>
      <c r="N59" s="13"/>
      <c r="O59" s="13"/>
      <c r="P59" s="13"/>
      <c r="Q59" s="13"/>
      <c r="R59" s="13"/>
      <c r="S59" s="13"/>
      <c r="T59" s="13"/>
      <c r="U59" s="13"/>
      <c r="V59" s="13"/>
      <c r="W59" s="13"/>
      <c r="X59" s="13"/>
      <c r="Y59" s="13"/>
      <c r="Z59" s="13"/>
      <c r="AA59" s="13"/>
      <c r="AB59" s="13"/>
      <c r="AC59" s="13"/>
    </row>
    <row r="60" spans="1:29" ht="26.25" hidden="1" customHeight="1" x14ac:dyDescent="0.25">
      <c r="A60" s="164"/>
      <c r="B60" s="279" t="s">
        <v>47</v>
      </c>
      <c r="C60" s="280"/>
      <c r="D60" s="128" t="s">
        <v>23</v>
      </c>
      <c r="E60" s="154" t="s">
        <v>24</v>
      </c>
      <c r="F60" s="275" t="s">
        <v>25</v>
      </c>
      <c r="G60" s="276"/>
      <c r="H60" s="144"/>
      <c r="I60" s="145"/>
      <c r="J60" s="129" t="s">
        <v>23</v>
      </c>
      <c r="K60" s="37" t="s">
        <v>24</v>
      </c>
      <c r="L60" s="273" t="s">
        <v>25</v>
      </c>
      <c r="M60" s="274"/>
      <c r="N60" s="13"/>
      <c r="O60" s="13"/>
      <c r="P60" s="13"/>
      <c r="Q60" s="13"/>
      <c r="R60" s="13"/>
      <c r="S60" s="13"/>
      <c r="T60" s="13"/>
      <c r="U60" s="13"/>
      <c r="V60" s="13"/>
      <c r="W60" s="13"/>
      <c r="X60" s="13"/>
      <c r="Y60" s="13"/>
      <c r="Z60" s="13"/>
      <c r="AA60" s="13"/>
      <c r="AB60" s="13"/>
      <c r="AC60" s="13"/>
    </row>
    <row r="61" spans="1:29" ht="40.5" hidden="1" customHeight="1" x14ac:dyDescent="0.25">
      <c r="A61" s="164"/>
      <c r="B61" s="277" t="s">
        <v>48</v>
      </c>
      <c r="C61" s="278"/>
      <c r="D61" s="86" t="s">
        <v>37</v>
      </c>
      <c r="E61" s="282" t="s">
        <v>49</v>
      </c>
      <c r="F61" s="283"/>
      <c r="G61" s="284"/>
      <c r="H61" s="56"/>
      <c r="I61" s="34"/>
      <c r="J61" s="122" t="s">
        <v>41</v>
      </c>
      <c r="K61" s="21"/>
      <c r="L61" s="271"/>
      <c r="M61" s="272"/>
      <c r="N61" s="13"/>
      <c r="O61" s="13"/>
      <c r="P61" s="13"/>
      <c r="Q61" s="13"/>
      <c r="R61" s="13"/>
      <c r="S61" s="13"/>
      <c r="T61" s="13"/>
      <c r="U61" s="13"/>
      <c r="V61" s="13"/>
      <c r="W61" s="13"/>
      <c r="X61" s="13"/>
      <c r="Y61" s="13"/>
      <c r="Z61" s="13"/>
      <c r="AA61" s="13"/>
      <c r="AB61" s="13"/>
      <c r="AC61" s="13"/>
    </row>
    <row r="62" spans="1:29" ht="36.75" hidden="1" customHeight="1" x14ac:dyDescent="0.25">
      <c r="A62" s="164"/>
      <c r="B62" s="277" t="s">
        <v>50</v>
      </c>
      <c r="C62" s="278"/>
      <c r="D62" s="86" t="s">
        <v>37</v>
      </c>
      <c r="E62" s="285"/>
      <c r="F62" s="286"/>
      <c r="G62" s="287"/>
      <c r="H62" s="57"/>
      <c r="I62" s="35"/>
      <c r="J62" s="122" t="s">
        <v>41</v>
      </c>
      <c r="K62" s="21"/>
      <c r="L62" s="271"/>
      <c r="M62" s="272"/>
      <c r="N62" s="13"/>
      <c r="O62" s="13"/>
      <c r="P62" s="13"/>
      <c r="Q62" s="13"/>
      <c r="R62" s="13"/>
      <c r="S62" s="13"/>
      <c r="T62" s="13"/>
      <c r="U62" s="13"/>
      <c r="V62" s="13"/>
      <c r="W62" s="13"/>
      <c r="X62" s="13"/>
      <c r="Y62" s="13"/>
      <c r="Z62" s="13"/>
      <c r="AA62" s="13"/>
      <c r="AB62" s="13"/>
      <c r="AC62" s="13"/>
    </row>
    <row r="63" spans="1:29" ht="37.5" hidden="1" customHeight="1" x14ac:dyDescent="0.25">
      <c r="A63" s="164"/>
      <c r="B63" s="277" t="s">
        <v>51</v>
      </c>
      <c r="C63" s="278"/>
      <c r="D63" s="86" t="s">
        <v>37</v>
      </c>
      <c r="E63" s="285"/>
      <c r="F63" s="286"/>
      <c r="G63" s="287"/>
      <c r="H63" s="57"/>
      <c r="I63" s="35"/>
      <c r="J63" s="122" t="s">
        <v>41</v>
      </c>
      <c r="K63" s="21"/>
      <c r="L63" s="271"/>
      <c r="M63" s="272"/>
      <c r="N63" s="13"/>
      <c r="O63" s="13"/>
      <c r="P63" s="13"/>
      <c r="Q63" s="13"/>
      <c r="R63" s="13"/>
      <c r="S63" s="13"/>
      <c r="T63" s="13"/>
      <c r="U63" s="13"/>
      <c r="V63" s="13"/>
      <c r="W63" s="13"/>
      <c r="X63" s="13"/>
      <c r="Y63" s="13"/>
      <c r="Z63" s="13"/>
      <c r="AA63" s="13"/>
      <c r="AB63" s="13"/>
      <c r="AC63" s="13"/>
    </row>
    <row r="64" spans="1:29" ht="39" hidden="1" customHeight="1" x14ac:dyDescent="0.25">
      <c r="A64" s="164"/>
      <c r="B64" s="295" t="s">
        <v>52</v>
      </c>
      <c r="C64" s="296"/>
      <c r="D64" s="108" t="s">
        <v>28</v>
      </c>
      <c r="E64" s="288"/>
      <c r="F64" s="289"/>
      <c r="G64" s="290"/>
      <c r="H64" s="58"/>
      <c r="I64" s="36"/>
      <c r="J64" s="122" t="s">
        <v>41</v>
      </c>
      <c r="K64" s="21"/>
      <c r="L64" s="271"/>
      <c r="M64" s="272"/>
      <c r="N64" s="13"/>
      <c r="O64" s="13"/>
      <c r="P64" s="13"/>
      <c r="Q64" s="13"/>
      <c r="T64" s="13"/>
      <c r="U64" s="13"/>
      <c r="V64" s="13"/>
      <c r="W64" s="13"/>
      <c r="X64" s="13"/>
      <c r="Y64" s="13"/>
      <c r="Z64" s="13"/>
      <c r="AA64" s="13"/>
      <c r="AB64" s="13"/>
      <c r="AC64" s="13"/>
    </row>
    <row r="65" spans="1:29" ht="45" x14ac:dyDescent="0.25">
      <c r="A65" s="164"/>
      <c r="B65" s="382" t="s">
        <v>53</v>
      </c>
      <c r="C65" s="383"/>
      <c r="D65" s="130" t="s">
        <v>54</v>
      </c>
      <c r="E65" s="131" t="s">
        <v>55</v>
      </c>
      <c r="F65" s="132" t="s">
        <v>56</v>
      </c>
      <c r="G65" s="50" t="s">
        <v>57</v>
      </c>
      <c r="H65" s="133"/>
      <c r="I65" s="134"/>
      <c r="J65" s="135" t="s">
        <v>54</v>
      </c>
      <c r="K65" s="24" t="s">
        <v>55</v>
      </c>
      <c r="L65" s="25" t="s">
        <v>56</v>
      </c>
      <c r="M65" s="26" t="s">
        <v>57</v>
      </c>
      <c r="N65" s="13"/>
      <c r="O65" s="13"/>
      <c r="P65" s="13"/>
      <c r="Q65" s="13"/>
      <c r="R65" s="13"/>
      <c r="S65" s="13"/>
      <c r="T65" s="13"/>
      <c r="U65" s="13"/>
      <c r="V65" s="13"/>
      <c r="W65" s="13"/>
      <c r="X65" s="13"/>
      <c r="Y65" s="13"/>
      <c r="Z65" s="13"/>
      <c r="AA65" s="13"/>
      <c r="AB65" s="13"/>
      <c r="AC65" s="13"/>
    </row>
    <row r="66" spans="1:29" ht="15.75" x14ac:dyDescent="0.25">
      <c r="A66" s="164"/>
      <c r="B66" s="384" t="s">
        <v>118</v>
      </c>
      <c r="C66" s="385"/>
      <c r="D66" s="136">
        <v>423</v>
      </c>
      <c r="E66" s="155"/>
      <c r="F66" s="137">
        <f>D66*E66</f>
        <v>0</v>
      </c>
      <c r="G66" s="156"/>
      <c r="H66" s="138"/>
      <c r="I66" s="139"/>
      <c r="J66" s="22" t="s">
        <v>58</v>
      </c>
      <c r="K66" s="21"/>
      <c r="L66" s="157" t="e">
        <f>J66*K66</f>
        <v>#VALUE!</v>
      </c>
      <c r="M66" s="158"/>
      <c r="N66" s="13"/>
      <c r="O66" s="13"/>
      <c r="P66" s="13"/>
      <c r="Q66" s="13"/>
      <c r="R66" s="13"/>
      <c r="S66" s="13"/>
      <c r="T66" s="13"/>
      <c r="U66" s="13"/>
      <c r="V66" s="13"/>
      <c r="W66" s="13"/>
      <c r="X66" s="13"/>
      <c r="Y66" s="13"/>
      <c r="Z66" s="13"/>
      <c r="AA66" s="13"/>
      <c r="AB66" s="13"/>
      <c r="AC66" s="13"/>
    </row>
    <row r="67" spans="1:29" ht="15.75" x14ac:dyDescent="0.25">
      <c r="A67" s="164"/>
      <c r="B67" s="386" t="s">
        <v>119</v>
      </c>
      <c r="C67" s="387"/>
      <c r="D67" s="136">
        <v>282</v>
      </c>
      <c r="E67" s="155"/>
      <c r="F67" s="137">
        <f>D67*E67</f>
        <v>0</v>
      </c>
      <c r="G67" s="156"/>
      <c r="H67" s="138"/>
      <c r="I67" s="139"/>
      <c r="J67" s="22" t="s">
        <v>58</v>
      </c>
      <c r="K67" s="21"/>
      <c r="L67" s="157" t="e">
        <f>J67*K67</f>
        <v>#VALUE!</v>
      </c>
      <c r="M67" s="158"/>
      <c r="N67" s="13"/>
      <c r="O67" s="13"/>
      <c r="P67" s="13"/>
      <c r="Q67" s="13"/>
      <c r="R67" s="13"/>
      <c r="S67" s="13"/>
      <c r="T67" s="13"/>
      <c r="U67" s="13"/>
      <c r="V67" s="13"/>
      <c r="W67" s="13"/>
      <c r="X67" s="13"/>
      <c r="Y67" s="13"/>
      <c r="Z67" s="13"/>
      <c r="AA67" s="13"/>
      <c r="AB67" s="13"/>
      <c r="AC67" s="13"/>
    </row>
    <row r="68" spans="1:29" ht="16.5" thickBot="1" x14ac:dyDescent="0.3">
      <c r="A68" s="164"/>
      <c r="B68" s="388" t="s">
        <v>120</v>
      </c>
      <c r="C68" s="389"/>
      <c r="D68" s="140">
        <v>278</v>
      </c>
      <c r="E68" s="159"/>
      <c r="F68" s="141">
        <f>D68*E68</f>
        <v>0</v>
      </c>
      <c r="G68" s="160"/>
      <c r="H68" s="142"/>
      <c r="I68" s="143"/>
      <c r="J68" s="161" t="s">
        <v>58</v>
      </c>
      <c r="K68" s="38"/>
      <c r="L68" s="162" t="e">
        <f>J68*K68</f>
        <v>#VALUE!</v>
      </c>
      <c r="M68" s="163"/>
      <c r="N68" s="13"/>
      <c r="O68" s="13"/>
      <c r="P68" s="13"/>
      <c r="Q68" s="13"/>
      <c r="R68" s="13"/>
      <c r="S68" s="13"/>
      <c r="T68" s="13"/>
      <c r="U68" s="13"/>
      <c r="V68" s="13"/>
      <c r="W68" s="13"/>
      <c r="X68" s="13"/>
      <c r="Y68" s="13"/>
      <c r="Z68" s="13"/>
      <c r="AA68" s="13"/>
      <c r="AB68" s="13"/>
      <c r="AC68" s="13"/>
    </row>
    <row r="69" spans="1:29" x14ac:dyDescent="0.25">
      <c r="A69" s="164"/>
      <c r="B69" s="390"/>
      <c r="C69" s="390"/>
      <c r="D69" s="164"/>
      <c r="E69" s="164"/>
      <c r="F69" s="164"/>
      <c r="G69" s="164"/>
      <c r="H69" s="171"/>
      <c r="I69" s="164"/>
      <c r="J69" s="164"/>
      <c r="K69" s="164"/>
      <c r="L69" s="164"/>
      <c r="M69" s="164"/>
      <c r="N69" s="13"/>
      <c r="O69" s="13"/>
      <c r="P69" s="13"/>
      <c r="Q69" s="13"/>
      <c r="R69" s="13"/>
      <c r="S69" s="13"/>
      <c r="T69" s="13"/>
      <c r="U69" s="13"/>
      <c r="V69" s="13"/>
      <c r="W69" s="13"/>
      <c r="X69" s="13"/>
      <c r="Y69" s="13"/>
      <c r="Z69" s="13"/>
      <c r="AA69" s="13"/>
      <c r="AB69" s="13"/>
      <c r="AC69" s="13"/>
    </row>
    <row r="70" spans="1:29" x14ac:dyDescent="0.25">
      <c r="A70" s="164"/>
      <c r="B70" s="164"/>
      <c r="C70" s="164"/>
      <c r="D70" s="164"/>
      <c r="E70" s="164"/>
      <c r="F70" s="164"/>
      <c r="G70" s="164"/>
      <c r="H70" s="164"/>
      <c r="I70" s="164"/>
      <c r="J70" s="164"/>
      <c r="K70" s="164"/>
      <c r="L70" s="164"/>
      <c r="M70" s="164"/>
      <c r="N70" s="13"/>
      <c r="O70" s="13"/>
      <c r="P70" s="13"/>
      <c r="Q70" s="13"/>
      <c r="R70" s="13"/>
      <c r="S70" s="13"/>
      <c r="T70" s="13"/>
      <c r="U70" s="13"/>
      <c r="V70" s="13"/>
      <c r="W70" s="13"/>
      <c r="X70" s="13"/>
      <c r="Y70" s="13"/>
      <c r="Z70" s="13"/>
      <c r="AA70" s="13"/>
      <c r="AB70" s="13"/>
      <c r="AC70" s="13"/>
    </row>
    <row r="71" spans="1:29" ht="15.75" thickBot="1" x14ac:dyDescent="0.3">
      <c r="A71" s="164"/>
      <c r="B71" s="164"/>
      <c r="C71" s="164"/>
      <c r="D71" s="164"/>
      <c r="E71" s="164"/>
      <c r="F71" s="164"/>
      <c r="G71" s="164"/>
      <c r="H71" s="164"/>
      <c r="I71" s="164"/>
      <c r="J71" s="164"/>
      <c r="K71" s="164"/>
      <c r="L71" s="164"/>
      <c r="M71" s="164"/>
      <c r="N71" s="13"/>
      <c r="O71" s="13"/>
      <c r="P71" s="13"/>
      <c r="Q71" s="13"/>
      <c r="R71" s="13"/>
      <c r="S71" s="13"/>
      <c r="T71" s="13"/>
      <c r="U71" s="13"/>
      <c r="V71" s="13"/>
      <c r="W71" s="13"/>
      <c r="X71" s="13"/>
      <c r="Y71" s="13"/>
      <c r="Z71" s="13"/>
      <c r="AA71" s="13"/>
      <c r="AB71" s="13"/>
      <c r="AC71" s="13"/>
    </row>
    <row r="72" spans="1:29" x14ac:dyDescent="0.25">
      <c r="A72" s="164"/>
      <c r="B72" s="291" t="s">
        <v>59</v>
      </c>
      <c r="C72" s="292"/>
      <c r="D72" s="304"/>
      <c r="E72" s="306"/>
      <c r="F72" s="172"/>
      <c r="G72" s="164"/>
      <c r="H72" s="164"/>
      <c r="I72" s="164"/>
      <c r="J72" s="164"/>
      <c r="K72" s="164"/>
      <c r="L72" s="164"/>
      <c r="M72" s="164"/>
      <c r="N72" s="13"/>
      <c r="O72" s="13"/>
      <c r="P72" s="13"/>
      <c r="Q72" s="13"/>
      <c r="R72" s="13"/>
      <c r="S72" s="13"/>
      <c r="T72" s="13"/>
      <c r="U72" s="13"/>
      <c r="V72" s="13"/>
      <c r="W72" s="13"/>
      <c r="X72" s="13"/>
      <c r="Y72" s="13"/>
      <c r="Z72" s="13"/>
      <c r="AA72" s="13"/>
      <c r="AB72" s="13"/>
      <c r="AC72" s="13"/>
    </row>
    <row r="73" spans="1:29" x14ac:dyDescent="0.25">
      <c r="A73" s="164"/>
      <c r="B73" s="293"/>
      <c r="C73" s="294"/>
      <c r="D73" s="305"/>
      <c r="E73" s="307"/>
      <c r="F73" s="172"/>
      <c r="G73" s="164"/>
      <c r="H73" s="164"/>
      <c r="I73" s="164"/>
      <c r="J73" s="164"/>
      <c r="K73" s="164"/>
      <c r="L73" s="164"/>
      <c r="M73" s="164"/>
      <c r="N73" s="13"/>
      <c r="O73" s="13"/>
      <c r="P73" s="13"/>
      <c r="Q73" s="13"/>
      <c r="R73" s="13"/>
      <c r="S73" s="13"/>
      <c r="T73" s="13"/>
      <c r="U73" s="13"/>
      <c r="V73" s="13"/>
      <c r="W73" s="13"/>
      <c r="X73" s="13"/>
      <c r="Y73" s="13"/>
      <c r="Z73" s="13"/>
      <c r="AA73" s="13"/>
      <c r="AB73" s="13"/>
      <c r="AC73" s="13"/>
    </row>
    <row r="74" spans="1:29" x14ac:dyDescent="0.25">
      <c r="A74" s="164"/>
      <c r="B74" s="308" t="s">
        <v>60</v>
      </c>
      <c r="C74" s="309"/>
      <c r="D74" s="310" t="s">
        <v>61</v>
      </c>
      <c r="E74" s="381">
        <f>(E47+E52+E53)/E29</f>
        <v>0</v>
      </c>
      <c r="F74" s="173"/>
      <c r="G74" s="164"/>
      <c r="H74" s="164"/>
      <c r="I74" s="164"/>
      <c r="J74" s="164"/>
      <c r="K74" s="164"/>
      <c r="L74" s="164"/>
      <c r="M74" s="164"/>
      <c r="N74" s="13"/>
      <c r="O74" s="13"/>
      <c r="P74" s="13"/>
      <c r="Q74" s="13"/>
      <c r="R74" s="13"/>
      <c r="S74" s="13"/>
      <c r="T74" s="13"/>
      <c r="U74" s="13"/>
      <c r="V74" s="13"/>
      <c r="W74" s="13"/>
      <c r="X74" s="13"/>
      <c r="Y74" s="13"/>
      <c r="Z74" s="13"/>
      <c r="AA74" s="13"/>
      <c r="AB74" s="13"/>
      <c r="AC74" s="13"/>
    </row>
    <row r="75" spans="1:29" ht="40.5" customHeight="1" x14ac:dyDescent="0.25">
      <c r="A75" s="164"/>
      <c r="B75" s="308"/>
      <c r="C75" s="309"/>
      <c r="D75" s="311"/>
      <c r="E75" s="381"/>
      <c r="F75" s="173"/>
      <c r="G75" s="164"/>
      <c r="H75" s="164"/>
      <c r="I75" s="164"/>
      <c r="J75" s="164"/>
      <c r="K75" s="164"/>
      <c r="L75" s="164"/>
      <c r="M75" s="164"/>
      <c r="N75" s="13"/>
      <c r="O75" s="13"/>
      <c r="P75" s="13"/>
      <c r="Q75" s="13"/>
      <c r="R75" s="13"/>
      <c r="S75" s="13"/>
      <c r="T75" s="13"/>
      <c r="U75" s="13"/>
      <c r="V75" s="13"/>
      <c r="W75" s="13"/>
      <c r="X75" s="13"/>
      <c r="Y75" s="13"/>
      <c r="Z75" s="13"/>
      <c r="AA75" s="13"/>
      <c r="AB75" s="13"/>
      <c r="AC75" s="13"/>
    </row>
    <row r="76" spans="1:29" x14ac:dyDescent="0.25">
      <c r="A76" s="164"/>
      <c r="B76" s="308" t="s">
        <v>62</v>
      </c>
      <c r="C76" s="309"/>
      <c r="D76" s="310" t="s">
        <v>61</v>
      </c>
      <c r="E76" s="302">
        <f>E58/E57</f>
        <v>0</v>
      </c>
      <c r="F76" s="173"/>
      <c r="G76" s="164"/>
      <c r="H76" s="164"/>
      <c r="I76" s="164"/>
      <c r="J76" s="164"/>
      <c r="K76" s="164"/>
      <c r="L76" s="164"/>
      <c r="M76" s="164"/>
      <c r="N76" s="13"/>
      <c r="O76" s="13"/>
      <c r="P76" s="13"/>
      <c r="Q76" s="13"/>
      <c r="R76" s="13"/>
      <c r="S76" s="13"/>
      <c r="T76" s="13"/>
      <c r="U76" s="13"/>
      <c r="V76" s="13"/>
      <c r="W76" s="13"/>
      <c r="X76" s="13"/>
      <c r="Y76" s="13"/>
      <c r="Z76" s="13"/>
      <c r="AA76" s="13"/>
      <c r="AB76" s="13"/>
      <c r="AC76" s="13"/>
    </row>
    <row r="77" spans="1:29" ht="24.75" customHeight="1" x14ac:dyDescent="0.25">
      <c r="A77" s="164"/>
      <c r="B77" s="308"/>
      <c r="C77" s="309"/>
      <c r="D77" s="311"/>
      <c r="E77" s="303"/>
      <c r="F77" s="173"/>
      <c r="G77" s="164"/>
      <c r="H77" s="164"/>
      <c r="I77" s="164"/>
      <c r="J77" s="164"/>
      <c r="K77" s="164"/>
      <c r="L77" s="164"/>
      <c r="M77" s="164"/>
      <c r="N77" s="13"/>
      <c r="O77" s="13"/>
      <c r="P77" s="13"/>
      <c r="Q77" s="13"/>
      <c r="R77" s="13"/>
      <c r="S77" s="13"/>
      <c r="T77" s="13"/>
      <c r="U77" s="13"/>
      <c r="V77" s="13"/>
      <c r="W77" s="13"/>
      <c r="X77" s="13"/>
      <c r="Y77" s="13"/>
      <c r="Z77" s="13"/>
      <c r="AA77" s="13"/>
      <c r="AB77" s="13"/>
      <c r="AC77" s="13"/>
    </row>
    <row r="78" spans="1:29" ht="15" customHeight="1" x14ac:dyDescent="0.25">
      <c r="A78" s="164"/>
      <c r="B78" s="297" t="s">
        <v>5</v>
      </c>
      <c r="C78" s="298"/>
      <c r="D78" s="267" t="s">
        <v>61</v>
      </c>
      <c r="E78" s="302">
        <f>(F66+F67+F68)/(D66+D67+D68)</f>
        <v>0</v>
      </c>
      <c r="F78" s="281"/>
      <c r="G78" s="281"/>
      <c r="H78" s="174"/>
      <c r="I78" s="174"/>
      <c r="J78" s="164"/>
      <c r="K78" s="164"/>
      <c r="L78" s="164"/>
      <c r="M78" s="164"/>
      <c r="N78" s="13"/>
      <c r="O78" s="13"/>
      <c r="P78" s="13"/>
      <c r="Q78" s="13"/>
      <c r="R78" s="13"/>
      <c r="S78" s="13"/>
      <c r="T78" s="13"/>
      <c r="U78" s="13"/>
      <c r="V78" s="13"/>
      <c r="W78" s="13"/>
      <c r="X78" s="13"/>
      <c r="Y78" s="13"/>
      <c r="Z78" s="13"/>
      <c r="AA78" s="13"/>
      <c r="AB78" s="13"/>
      <c r="AC78" s="13"/>
    </row>
    <row r="79" spans="1:29" ht="24" customHeight="1" x14ac:dyDescent="0.25">
      <c r="A79" s="164"/>
      <c r="B79" s="299"/>
      <c r="C79" s="300"/>
      <c r="D79" s="301"/>
      <c r="E79" s="303"/>
      <c r="F79" s="281"/>
      <c r="G79" s="281"/>
      <c r="H79" s="174"/>
      <c r="I79" s="174"/>
      <c r="J79" s="164"/>
      <c r="K79" s="164"/>
      <c r="L79" s="164"/>
      <c r="M79" s="164"/>
      <c r="O79" s="13"/>
      <c r="P79" s="13"/>
      <c r="Q79" s="13"/>
      <c r="R79" s="13"/>
      <c r="S79" s="13"/>
      <c r="T79" s="13"/>
      <c r="U79" s="13"/>
      <c r="V79" s="13"/>
      <c r="W79" s="13"/>
      <c r="X79" s="13"/>
      <c r="Y79" s="13"/>
      <c r="Z79" s="13"/>
      <c r="AA79" s="13"/>
      <c r="AB79" s="13"/>
      <c r="AC79" s="13"/>
    </row>
    <row r="80" spans="1:29" x14ac:dyDescent="0.25">
      <c r="A80" s="164"/>
      <c r="B80" s="263" t="s">
        <v>108</v>
      </c>
      <c r="C80" s="264"/>
      <c r="D80" s="267" t="s">
        <v>107</v>
      </c>
      <c r="E80" s="269">
        <f>I45+I46+I50+I51+I52+I53+I58+I59</f>
        <v>0</v>
      </c>
      <c r="F80" s="164"/>
      <c r="G80" s="164"/>
      <c r="H80" s="164"/>
      <c r="I80" s="164"/>
      <c r="J80" s="164"/>
      <c r="K80" s="164"/>
      <c r="L80" s="164"/>
      <c r="M80" s="164"/>
      <c r="N80" s="13"/>
      <c r="O80" s="13"/>
      <c r="P80" s="13"/>
      <c r="Q80" s="13"/>
      <c r="R80" s="13"/>
      <c r="S80" s="13"/>
      <c r="T80" s="13"/>
      <c r="U80" s="13"/>
      <c r="V80" s="13"/>
      <c r="W80" s="13"/>
      <c r="X80" s="13"/>
      <c r="Y80" s="13"/>
      <c r="Z80" s="13"/>
      <c r="AA80" s="13"/>
      <c r="AB80" s="13"/>
      <c r="AC80" s="13"/>
    </row>
    <row r="81" spans="1:29" ht="15.75" thickBot="1" x14ac:dyDescent="0.3">
      <c r="A81" s="164"/>
      <c r="B81" s="265"/>
      <c r="C81" s="266"/>
      <c r="D81" s="268"/>
      <c r="E81" s="270"/>
      <c r="F81" s="164"/>
      <c r="G81" s="164"/>
      <c r="H81" s="164"/>
      <c r="I81" s="164"/>
      <c r="J81" s="164"/>
      <c r="K81" s="164"/>
      <c r="L81" s="164"/>
      <c r="M81" s="164"/>
      <c r="N81" s="13"/>
      <c r="O81" s="13"/>
      <c r="P81" s="13"/>
      <c r="Q81" s="13"/>
      <c r="R81" s="13"/>
      <c r="S81" s="13"/>
      <c r="T81" s="13"/>
      <c r="U81" s="13"/>
      <c r="V81" s="13"/>
      <c r="W81" s="13"/>
      <c r="X81" s="13"/>
      <c r="Y81" s="13"/>
      <c r="Z81" s="13"/>
      <c r="AA81" s="13"/>
      <c r="AB81" s="13"/>
      <c r="AC81" s="13"/>
    </row>
    <row r="82" spans="1:29" x14ac:dyDescent="0.25">
      <c r="A82" s="164"/>
      <c r="B82" s="164"/>
      <c r="C82" s="164"/>
      <c r="D82" s="164"/>
      <c r="E82" s="164"/>
      <c r="F82" s="164"/>
      <c r="G82" s="164"/>
      <c r="H82" s="164"/>
      <c r="I82" s="164"/>
      <c r="J82" s="164"/>
      <c r="K82" s="164"/>
      <c r="L82" s="164"/>
      <c r="M82" s="164"/>
      <c r="N82" s="13"/>
      <c r="O82" s="13"/>
      <c r="P82" s="13"/>
      <c r="Q82" s="13"/>
      <c r="R82" s="13"/>
      <c r="S82" s="13"/>
      <c r="T82" s="13"/>
      <c r="U82" s="13"/>
      <c r="V82" s="13"/>
      <c r="W82" s="13"/>
      <c r="X82" s="13"/>
      <c r="Y82" s="13"/>
      <c r="Z82" s="13"/>
      <c r="AA82" s="13"/>
      <c r="AB82" s="13"/>
      <c r="AC82" s="13"/>
    </row>
    <row r="83" spans="1:29" x14ac:dyDescent="0.2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row>
    <row r="84" spans="1:29" x14ac:dyDescent="0.2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row>
    <row r="85" spans="1:29" x14ac:dyDescent="0.2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row>
    <row r="86" spans="1:29" x14ac:dyDescent="0.2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row>
    <row r="87" spans="1:29" x14ac:dyDescent="0.2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row>
    <row r="88" spans="1:29" x14ac:dyDescent="0.2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row>
    <row r="89" spans="1:29" x14ac:dyDescent="0.2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row>
    <row r="90" spans="1:29" x14ac:dyDescent="0.2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row>
    <row r="91" spans="1:29" x14ac:dyDescent="0.2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row>
    <row r="92" spans="1:29" x14ac:dyDescent="0.2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row>
    <row r="93" spans="1:29" x14ac:dyDescent="0.2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row>
    <row r="94" spans="1:29" x14ac:dyDescent="0.2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row>
    <row r="95" spans="1:29" x14ac:dyDescent="0.2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row>
    <row r="96" spans="1:29" x14ac:dyDescent="0.2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row>
    <row r="97" spans="1:29" x14ac:dyDescent="0.2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row>
    <row r="98" spans="1:29" x14ac:dyDescent="0.2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row>
    <row r="99" spans="1:29" x14ac:dyDescent="0.2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row>
    <row r="100" spans="1:29" x14ac:dyDescent="0.2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row>
    <row r="101" spans="1:29" x14ac:dyDescent="0.2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row>
    <row r="102" spans="1:29" x14ac:dyDescent="0.2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row>
    <row r="103" spans="1:29" x14ac:dyDescent="0.2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row>
    <row r="104" spans="1:29" x14ac:dyDescent="0.2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row>
    <row r="105" spans="1:29" x14ac:dyDescent="0.2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row>
    <row r="106" spans="1:29" x14ac:dyDescent="0.2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row>
    <row r="107" spans="1:29" x14ac:dyDescent="0.2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row>
    <row r="108" spans="1:29" x14ac:dyDescent="0.2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row>
    <row r="109" spans="1:29" x14ac:dyDescent="0.2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row>
    <row r="110" spans="1:29" x14ac:dyDescent="0.2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row>
    <row r="111" spans="1:29" x14ac:dyDescent="0.2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row>
    <row r="112" spans="1:29" x14ac:dyDescent="0.2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row>
    <row r="113" spans="1:29" x14ac:dyDescent="0.2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row>
    <row r="114" spans="1:29" x14ac:dyDescent="0.2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row>
    <row r="115" spans="1:29" x14ac:dyDescent="0.2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row>
    <row r="116" spans="1:29" x14ac:dyDescent="0.2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row>
    <row r="117" spans="1:29" x14ac:dyDescent="0.2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row>
    <row r="118" spans="1:29" x14ac:dyDescent="0.2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row>
    <row r="119" spans="1:29" x14ac:dyDescent="0.2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row>
    <row r="120" spans="1:29" x14ac:dyDescent="0.2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row>
    <row r="121" spans="1:29" x14ac:dyDescent="0.2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row>
    <row r="122" spans="1:29" x14ac:dyDescent="0.2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row>
    <row r="123" spans="1:29" x14ac:dyDescent="0.2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row>
    <row r="124" spans="1:29" x14ac:dyDescent="0.2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row>
    <row r="125" spans="1:29" x14ac:dyDescent="0.2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row>
    <row r="126" spans="1:29" x14ac:dyDescent="0.2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row>
    <row r="127" spans="1:29" x14ac:dyDescent="0.2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row>
    <row r="128" spans="1:29" x14ac:dyDescent="0.2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row>
    <row r="129" spans="1:29" x14ac:dyDescent="0.2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row>
    <row r="130" spans="1:29" x14ac:dyDescent="0.2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row>
    <row r="131" spans="1:29" x14ac:dyDescent="0.2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row>
    <row r="132" spans="1:29" x14ac:dyDescent="0.2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row>
    <row r="133" spans="1:29" x14ac:dyDescent="0.2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row>
    <row r="134" spans="1:29" x14ac:dyDescent="0.2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row>
    <row r="135" spans="1:29" x14ac:dyDescent="0.2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row>
    <row r="136" spans="1:29" x14ac:dyDescent="0.2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row>
    <row r="137" spans="1:29" x14ac:dyDescent="0.2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row>
    <row r="138" spans="1:29" x14ac:dyDescent="0.2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row>
    <row r="139" spans="1:29" x14ac:dyDescent="0.2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row>
    <row r="140" spans="1:29" x14ac:dyDescent="0.2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row>
    <row r="141" spans="1:29" x14ac:dyDescent="0.2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row>
    <row r="142" spans="1:29" x14ac:dyDescent="0.2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row>
    <row r="143" spans="1:29" x14ac:dyDescent="0.2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row>
    <row r="144" spans="1:29" x14ac:dyDescent="0.2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row>
    <row r="145" spans="1:29" x14ac:dyDescent="0.2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row>
    <row r="146" spans="1:29" x14ac:dyDescent="0.2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row>
    <row r="147" spans="1:29" x14ac:dyDescent="0.2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row>
    <row r="148" spans="1:29" x14ac:dyDescent="0.2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row>
    <row r="149" spans="1:29" x14ac:dyDescent="0.2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row>
    <row r="150" spans="1:29" x14ac:dyDescent="0.2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row>
  </sheetData>
  <sheetProtection algorithmName="SHA-512" hashValue="jf04zuImQuy4c6zOSKdTOZciFlKT/C7aFNI5XyCvnNjJu6uJ5/FUfY9FKn+r8ofWrQEYQ8W6xLi6K0zQjgE8Tw==" saltValue="pF2PsjqFmM6s9t+qNv+x6A==" spinCount="100000" sheet="1" selectLockedCells="1"/>
  <protectedRanges>
    <protectedRange password="8994" sqref="E45:E46 E50:E53 E58:E59 E66:E68 H45:H46 H50:H53 H58:H59" name="Täydennettävät"/>
  </protectedRanges>
  <mergeCells count="143">
    <mergeCell ref="L43:M44"/>
    <mergeCell ref="K43:K44"/>
    <mergeCell ref="J43:J44"/>
    <mergeCell ref="J48:J49"/>
    <mergeCell ref="J55:J56"/>
    <mergeCell ref="L45:M45"/>
    <mergeCell ref="L50:M50"/>
    <mergeCell ref="L51:M51"/>
    <mergeCell ref="F43:G44"/>
    <mergeCell ref="F48:G49"/>
    <mergeCell ref="F55:G56"/>
    <mergeCell ref="F45:G45"/>
    <mergeCell ref="F47:G47"/>
    <mergeCell ref="F50:G50"/>
    <mergeCell ref="H48:H49"/>
    <mergeCell ref="L46:M46"/>
    <mergeCell ref="B57:C57"/>
    <mergeCell ref="B58:C58"/>
    <mergeCell ref="B59:C59"/>
    <mergeCell ref="B50:C50"/>
    <mergeCell ref="B51:C51"/>
    <mergeCell ref="B52:C52"/>
    <mergeCell ref="B53:C53"/>
    <mergeCell ref="B54:C54"/>
    <mergeCell ref="L52:M52"/>
    <mergeCell ref="L53:M53"/>
    <mergeCell ref="L57:M57"/>
    <mergeCell ref="L58:M58"/>
    <mergeCell ref="F57:G57"/>
    <mergeCell ref="F58:G58"/>
    <mergeCell ref="F59:G59"/>
    <mergeCell ref="H55:H56"/>
    <mergeCell ref="E74:E75"/>
    <mergeCell ref="B76:C77"/>
    <mergeCell ref="D76:D77"/>
    <mergeCell ref="E76:E77"/>
    <mergeCell ref="B65:C65"/>
    <mergeCell ref="B66:C66"/>
    <mergeCell ref="B67:C67"/>
    <mergeCell ref="B68:C68"/>
    <mergeCell ref="B69:C69"/>
    <mergeCell ref="L35:M35"/>
    <mergeCell ref="B36:C36"/>
    <mergeCell ref="F36:G36"/>
    <mergeCell ref="L36:M36"/>
    <mergeCell ref="F38:G38"/>
    <mergeCell ref="L38:M38"/>
    <mergeCell ref="B39:C39"/>
    <mergeCell ref="F39:G39"/>
    <mergeCell ref="L39:M39"/>
    <mergeCell ref="F37:G37"/>
    <mergeCell ref="L37:M37"/>
    <mergeCell ref="B38:C38"/>
    <mergeCell ref="L34:M34"/>
    <mergeCell ref="B31:C32"/>
    <mergeCell ref="D31:D32"/>
    <mergeCell ref="F31:G32"/>
    <mergeCell ref="J31:J32"/>
    <mergeCell ref="K31:K32"/>
    <mergeCell ref="L31:M32"/>
    <mergeCell ref="B33:C33"/>
    <mergeCell ref="F33:G33"/>
    <mergeCell ref="L33:M33"/>
    <mergeCell ref="B28:C28"/>
    <mergeCell ref="F28:G28"/>
    <mergeCell ref="L28:M28"/>
    <mergeCell ref="B29:C29"/>
    <mergeCell ref="F29:G29"/>
    <mergeCell ref="L29:M29"/>
    <mergeCell ref="L25:M25"/>
    <mergeCell ref="F26:G26"/>
    <mergeCell ref="L26:M26"/>
    <mergeCell ref="B27:C27"/>
    <mergeCell ref="F27:G27"/>
    <mergeCell ref="L27:M27"/>
    <mergeCell ref="L23:M23"/>
    <mergeCell ref="B24:C24"/>
    <mergeCell ref="F24:G24"/>
    <mergeCell ref="L24:M24"/>
    <mergeCell ref="L19:M20"/>
    <mergeCell ref="F21:G21"/>
    <mergeCell ref="L21:M21"/>
    <mergeCell ref="B22:C22"/>
    <mergeCell ref="F22:G22"/>
    <mergeCell ref="L22:M22"/>
    <mergeCell ref="F52:G52"/>
    <mergeCell ref="F53:G53"/>
    <mergeCell ref="F54:G54"/>
    <mergeCell ref="B41:G41"/>
    <mergeCell ref="B46:C46"/>
    <mergeCell ref="F46:G46"/>
    <mergeCell ref="B30:C30"/>
    <mergeCell ref="B40:C40"/>
    <mergeCell ref="H41:I41"/>
    <mergeCell ref="H43:H44"/>
    <mergeCell ref="D74:D75"/>
    <mergeCell ref="B19:C20"/>
    <mergeCell ref="D19:D20"/>
    <mergeCell ref="E19:E20"/>
    <mergeCell ref="F19:G20"/>
    <mergeCell ref="J19:J20"/>
    <mergeCell ref="K19:K20"/>
    <mergeCell ref="C8:K9"/>
    <mergeCell ref="C10:K10"/>
    <mergeCell ref="C11:K14"/>
    <mergeCell ref="B23:C23"/>
    <mergeCell ref="F23:G23"/>
    <mergeCell ref="B25:C25"/>
    <mergeCell ref="F25:G25"/>
    <mergeCell ref="B34:C34"/>
    <mergeCell ref="D42:G42"/>
    <mergeCell ref="B43:C44"/>
    <mergeCell ref="B48:C49"/>
    <mergeCell ref="B55:C56"/>
    <mergeCell ref="F34:G34"/>
    <mergeCell ref="F35:G35"/>
    <mergeCell ref="B45:C45"/>
    <mergeCell ref="B47:C47"/>
    <mergeCell ref="F51:G51"/>
    <mergeCell ref="H42:I42"/>
    <mergeCell ref="B80:C81"/>
    <mergeCell ref="D80:D81"/>
    <mergeCell ref="E80:E81"/>
    <mergeCell ref="L62:M62"/>
    <mergeCell ref="L63:M63"/>
    <mergeCell ref="L61:M61"/>
    <mergeCell ref="L60:M60"/>
    <mergeCell ref="F60:G60"/>
    <mergeCell ref="B63:C63"/>
    <mergeCell ref="B60:C60"/>
    <mergeCell ref="B61:C61"/>
    <mergeCell ref="B62:C62"/>
    <mergeCell ref="F78:G79"/>
    <mergeCell ref="E61:G64"/>
    <mergeCell ref="B72:C73"/>
    <mergeCell ref="B64:C64"/>
    <mergeCell ref="L64:M64"/>
    <mergeCell ref="B78:C79"/>
    <mergeCell ref="D78:D79"/>
    <mergeCell ref="E78:E79"/>
    <mergeCell ref="D72:D73"/>
    <mergeCell ref="E72:E73"/>
    <mergeCell ref="B74:C75"/>
  </mergeCells>
  <pageMargins left="0.7" right="0.7" top="0.75" bottom="0.75" header="0.3" footer="0.3"/>
  <pageSetup paperSize="9" orientation="portrait" r:id="rId1"/>
  <ignoredErrors>
    <ignoredError sqref="L66" evalError="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57"/>
  <sheetViews>
    <sheetView topLeftCell="A4" zoomScale="90" zoomScaleNormal="90" workbookViewId="0">
      <selection activeCell="A26" sqref="A26"/>
    </sheetView>
  </sheetViews>
  <sheetFormatPr defaultRowHeight="15" x14ac:dyDescent="0.25"/>
  <cols>
    <col min="1" max="1" width="49.28515625" customWidth="1"/>
    <col min="2" max="2" width="12.5703125" customWidth="1"/>
    <col min="6" max="6" width="11" customWidth="1"/>
  </cols>
  <sheetData>
    <row r="2" spans="1:4" x14ac:dyDescent="0.25">
      <c r="A2" s="3" t="s">
        <v>1</v>
      </c>
      <c r="B2" s="4" t="s">
        <v>2</v>
      </c>
      <c r="C2" s="5" t="s">
        <v>63</v>
      </c>
    </row>
    <row r="3" spans="1:4" x14ac:dyDescent="0.25">
      <c r="A3" s="19" t="s">
        <v>64</v>
      </c>
      <c r="B3" s="1"/>
      <c r="C3" s="408">
        <v>1</v>
      </c>
    </row>
    <row r="4" spans="1:4" x14ac:dyDescent="0.25">
      <c r="A4" s="20" t="s">
        <v>65</v>
      </c>
      <c r="B4" s="2"/>
      <c r="C4" s="409"/>
    </row>
    <row r="5" spans="1:4" x14ac:dyDescent="0.25">
      <c r="C5" s="6"/>
    </row>
    <row r="6" spans="1:4" x14ac:dyDescent="0.25">
      <c r="A6" s="3" t="s">
        <v>1</v>
      </c>
      <c r="B6" s="4" t="s">
        <v>2</v>
      </c>
      <c r="C6" s="5" t="s">
        <v>63</v>
      </c>
    </row>
    <row r="7" spans="1:4" x14ac:dyDescent="0.25">
      <c r="A7" s="19" t="s">
        <v>64</v>
      </c>
      <c r="C7" s="412">
        <v>2</v>
      </c>
    </row>
    <row r="8" spans="1:4" ht="14.25" customHeight="1" x14ac:dyDescent="0.25">
      <c r="A8" s="20" t="s">
        <v>66</v>
      </c>
      <c r="B8" s="2"/>
      <c r="C8" s="409"/>
    </row>
    <row r="10" spans="1:4" x14ac:dyDescent="0.25">
      <c r="C10" s="6"/>
    </row>
    <row r="11" spans="1:4" x14ac:dyDescent="0.25">
      <c r="A11" s="3" t="s">
        <v>1</v>
      </c>
      <c r="B11" s="4" t="s">
        <v>2</v>
      </c>
      <c r="C11" s="7" t="s">
        <v>63</v>
      </c>
      <c r="D11" s="54" t="s">
        <v>142</v>
      </c>
    </row>
    <row r="12" spans="1:4" x14ac:dyDescent="0.25">
      <c r="A12" s="8" t="s">
        <v>64</v>
      </c>
      <c r="B12" s="1"/>
      <c r="C12" s="408">
        <v>4</v>
      </c>
    </row>
    <row r="13" spans="1:4" x14ac:dyDescent="0.25">
      <c r="A13" s="20" t="s">
        <v>143</v>
      </c>
      <c r="B13" s="2"/>
      <c r="C13" s="409"/>
    </row>
    <row r="14" spans="1:4" x14ac:dyDescent="0.25">
      <c r="C14" s="6"/>
    </row>
    <row r="15" spans="1:4" x14ac:dyDescent="0.25">
      <c r="A15" s="3" t="s">
        <v>1</v>
      </c>
      <c r="B15" s="4" t="s">
        <v>2</v>
      </c>
      <c r="C15" s="7" t="s">
        <v>63</v>
      </c>
      <c r="D15" s="54" t="s">
        <v>135</v>
      </c>
    </row>
    <row r="16" spans="1:4" x14ac:dyDescent="0.25">
      <c r="A16" s="12" t="s">
        <v>121</v>
      </c>
      <c r="B16" s="1">
        <v>0</v>
      </c>
      <c r="C16" s="408">
        <v>3</v>
      </c>
    </row>
    <row r="17" spans="1:4" x14ac:dyDescent="0.25">
      <c r="A17" s="10" t="s">
        <v>129</v>
      </c>
      <c r="B17">
        <v>1</v>
      </c>
      <c r="C17" s="412"/>
    </row>
    <row r="18" spans="1:4" x14ac:dyDescent="0.25">
      <c r="A18" s="10" t="s">
        <v>130</v>
      </c>
      <c r="B18">
        <v>2</v>
      </c>
      <c r="C18" s="412"/>
    </row>
    <row r="19" spans="1:4" x14ac:dyDescent="0.25">
      <c r="A19" s="11" t="s">
        <v>122</v>
      </c>
      <c r="B19" s="2">
        <v>3</v>
      </c>
      <c r="C19" s="409"/>
    </row>
    <row r="21" spans="1:4" x14ac:dyDescent="0.25">
      <c r="A21" s="3" t="s">
        <v>1</v>
      </c>
      <c r="B21" s="4" t="s">
        <v>2</v>
      </c>
      <c r="C21" s="7" t="s">
        <v>63</v>
      </c>
      <c r="D21" s="54" t="s">
        <v>141</v>
      </c>
    </row>
    <row r="22" spans="1:4" x14ac:dyDescent="0.25">
      <c r="A22" s="9" t="s">
        <v>9</v>
      </c>
      <c r="B22" s="1">
        <v>0</v>
      </c>
      <c r="C22" s="410">
        <v>5</v>
      </c>
    </row>
    <row r="23" spans="1:4" x14ac:dyDescent="0.25">
      <c r="A23" s="11" t="s">
        <v>67</v>
      </c>
      <c r="B23" s="2">
        <v>1</v>
      </c>
      <c r="C23" s="411"/>
    </row>
    <row r="25" spans="1:4" x14ac:dyDescent="0.25">
      <c r="A25" s="3" t="s">
        <v>1</v>
      </c>
      <c r="B25" s="4" t="s">
        <v>2</v>
      </c>
      <c r="C25" s="7" t="s">
        <v>63</v>
      </c>
      <c r="D25" s="54" t="s">
        <v>136</v>
      </c>
    </row>
    <row r="26" spans="1:4" x14ac:dyDescent="0.25">
      <c r="A26" s="10" t="s">
        <v>147</v>
      </c>
      <c r="B26" s="27">
        <v>0</v>
      </c>
      <c r="C26" s="28"/>
    </row>
    <row r="27" spans="1:4" x14ac:dyDescent="0.25">
      <c r="A27" s="11" t="s">
        <v>68</v>
      </c>
      <c r="B27" s="2">
        <v>3</v>
      </c>
      <c r="C27" s="55"/>
    </row>
    <row r="28" spans="1:4" x14ac:dyDescent="0.25">
      <c r="A28" s="29"/>
      <c r="B28" s="30"/>
      <c r="C28" s="31"/>
    </row>
    <row r="29" spans="1:4" x14ac:dyDescent="0.25">
      <c r="A29" s="3" t="s">
        <v>1</v>
      </c>
      <c r="B29" s="4" t="s">
        <v>2</v>
      </c>
      <c r="C29" s="7" t="s">
        <v>63</v>
      </c>
      <c r="D29" s="54" t="s">
        <v>137</v>
      </c>
    </row>
    <row r="30" spans="1:4" x14ac:dyDescent="0.25">
      <c r="A30" s="9" t="s">
        <v>9</v>
      </c>
      <c r="B30" s="1">
        <v>0</v>
      </c>
      <c r="C30" s="410">
        <v>7</v>
      </c>
    </row>
    <row r="31" spans="1:4" x14ac:dyDescent="0.25">
      <c r="A31" s="11" t="s">
        <v>67</v>
      </c>
      <c r="B31" s="2">
        <v>3</v>
      </c>
      <c r="C31" s="411"/>
    </row>
    <row r="32" spans="1:4" x14ac:dyDescent="0.25">
      <c r="A32" s="29"/>
      <c r="B32" s="30"/>
      <c r="C32" s="31"/>
    </row>
    <row r="33" spans="1:4" x14ac:dyDescent="0.25">
      <c r="A33" s="29"/>
      <c r="B33" s="30"/>
      <c r="C33" s="31"/>
    </row>
    <row r="34" spans="1:4" x14ac:dyDescent="0.25">
      <c r="C34" s="6"/>
    </row>
    <row r="35" spans="1:4" x14ac:dyDescent="0.25">
      <c r="A35" s="3" t="s">
        <v>1</v>
      </c>
      <c r="B35" s="4" t="s">
        <v>2</v>
      </c>
      <c r="C35" s="7" t="s">
        <v>63</v>
      </c>
      <c r="D35" s="54" t="s">
        <v>140</v>
      </c>
    </row>
    <row r="36" spans="1:4" x14ac:dyDescent="0.25">
      <c r="A36" s="12" t="s">
        <v>9</v>
      </c>
      <c r="B36" s="1">
        <v>0</v>
      </c>
      <c r="C36" s="408">
        <v>8</v>
      </c>
    </row>
    <row r="37" spans="1:4" x14ac:dyDescent="0.25">
      <c r="A37" s="11" t="s">
        <v>67</v>
      </c>
      <c r="B37" s="2">
        <v>1</v>
      </c>
      <c r="C37" s="409"/>
    </row>
    <row r="38" spans="1:4" x14ac:dyDescent="0.25">
      <c r="A38" s="29"/>
      <c r="B38" s="30"/>
      <c r="C38" s="31"/>
    </row>
    <row r="39" spans="1:4" x14ac:dyDescent="0.25">
      <c r="A39" s="3" t="s">
        <v>1</v>
      </c>
      <c r="B39" s="4" t="s">
        <v>2</v>
      </c>
      <c r="C39" s="7" t="s">
        <v>63</v>
      </c>
      <c r="D39" s="54" t="s">
        <v>139</v>
      </c>
    </row>
    <row r="40" spans="1:4" x14ac:dyDescent="0.25">
      <c r="A40" s="12" t="s">
        <v>9</v>
      </c>
      <c r="B40" s="1">
        <v>0</v>
      </c>
      <c r="C40" s="408">
        <v>9</v>
      </c>
    </row>
    <row r="41" spans="1:4" x14ac:dyDescent="0.25">
      <c r="A41" s="11" t="s">
        <v>67</v>
      </c>
      <c r="B41" s="2">
        <v>1</v>
      </c>
      <c r="C41" s="409"/>
    </row>
    <row r="42" spans="1:4" x14ac:dyDescent="0.25">
      <c r="A42" s="29"/>
      <c r="B42" s="30"/>
      <c r="C42" s="31"/>
    </row>
    <row r="43" spans="1:4" x14ac:dyDescent="0.25">
      <c r="A43" s="29"/>
      <c r="B43" s="30"/>
      <c r="C43" s="31"/>
    </row>
    <row r="44" spans="1:4" x14ac:dyDescent="0.25">
      <c r="C44" s="6"/>
    </row>
    <row r="45" spans="1:4" x14ac:dyDescent="0.25">
      <c r="A45" s="3" t="s">
        <v>1</v>
      </c>
      <c r="B45" s="4" t="s">
        <v>69</v>
      </c>
      <c r="C45" s="5" t="s">
        <v>63</v>
      </c>
      <c r="D45" s="54" t="s">
        <v>138</v>
      </c>
    </row>
    <row r="46" spans="1:4" x14ac:dyDescent="0.25">
      <c r="A46" s="46" t="s">
        <v>110</v>
      </c>
      <c r="B46" s="47">
        <v>0</v>
      </c>
      <c r="C46" s="407">
        <v>10</v>
      </c>
    </row>
    <row r="47" spans="1:4" x14ac:dyDescent="0.25">
      <c r="A47" s="46" t="s">
        <v>111</v>
      </c>
      <c r="B47" s="47">
        <v>1</v>
      </c>
      <c r="C47" s="407"/>
    </row>
    <row r="48" spans="1:4" x14ac:dyDescent="0.25">
      <c r="A48" s="46" t="s">
        <v>112</v>
      </c>
      <c r="B48" s="47">
        <v>2</v>
      </c>
      <c r="C48" s="407"/>
    </row>
    <row r="49" spans="1:4" x14ac:dyDescent="0.25">
      <c r="A49" s="46" t="s">
        <v>113</v>
      </c>
      <c r="B49" s="47">
        <v>3</v>
      </c>
      <c r="C49" s="407"/>
    </row>
    <row r="50" spans="1:4" x14ac:dyDescent="0.25">
      <c r="A50" s="46" t="s">
        <v>114</v>
      </c>
      <c r="B50" s="47">
        <v>4</v>
      </c>
      <c r="C50" s="407"/>
    </row>
    <row r="51" spans="1:4" x14ac:dyDescent="0.25">
      <c r="A51" s="46" t="s">
        <v>115</v>
      </c>
      <c r="B51" s="47">
        <v>5</v>
      </c>
      <c r="C51" s="407"/>
    </row>
    <row r="52" spans="1:4" x14ac:dyDescent="0.25">
      <c r="A52" s="46" t="s">
        <v>116</v>
      </c>
      <c r="B52" s="47">
        <v>6</v>
      </c>
      <c r="C52" s="407"/>
    </row>
    <row r="53" spans="1:4" x14ac:dyDescent="0.25">
      <c r="A53" s="29"/>
      <c r="B53" s="30"/>
      <c r="C53" s="31"/>
    </row>
    <row r="54" spans="1:4" x14ac:dyDescent="0.25">
      <c r="A54" s="29"/>
      <c r="B54" s="30"/>
      <c r="C54" s="31"/>
    </row>
    <row r="55" spans="1:4" x14ac:dyDescent="0.25">
      <c r="A55" s="29"/>
      <c r="B55" s="30"/>
      <c r="C55" s="31"/>
    </row>
    <row r="57" spans="1:4" x14ac:dyDescent="0.25">
      <c r="D57" t="s">
        <v>109</v>
      </c>
    </row>
  </sheetData>
  <mergeCells count="9">
    <mergeCell ref="C46:C52"/>
    <mergeCell ref="C36:C37"/>
    <mergeCell ref="C22:C23"/>
    <mergeCell ref="C3:C4"/>
    <mergeCell ref="C7:C8"/>
    <mergeCell ref="C16:C19"/>
    <mergeCell ref="C12:C13"/>
    <mergeCell ref="C30:C31"/>
    <mergeCell ref="C40:C4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4E4EE-AF95-4B1A-B71C-DCC84057C09B}">
  <dimension ref="B2:M22"/>
  <sheetViews>
    <sheetView workbookViewId="0">
      <selection activeCell="O27" sqref="O27"/>
    </sheetView>
  </sheetViews>
  <sheetFormatPr defaultRowHeight="15" x14ac:dyDescent="0.25"/>
  <cols>
    <col min="4" max="4" width="19" customWidth="1"/>
    <col min="7" max="7" width="12.140625" customWidth="1"/>
  </cols>
  <sheetData>
    <row r="2" spans="2:13" x14ac:dyDescent="0.25">
      <c r="M2" t="s">
        <v>97</v>
      </c>
    </row>
    <row r="3" spans="2:13" ht="18" x14ac:dyDescent="0.25">
      <c r="B3" s="41" t="s">
        <v>87</v>
      </c>
      <c r="C3" s="41"/>
      <c r="D3" s="41"/>
      <c r="E3" s="41"/>
      <c r="F3" s="41">
        <v>19</v>
      </c>
      <c r="G3" s="41" t="s">
        <v>58</v>
      </c>
      <c r="H3" s="13"/>
      <c r="I3" s="13"/>
      <c r="J3" s="13"/>
      <c r="K3" s="13"/>
      <c r="M3" t="s">
        <v>98</v>
      </c>
    </row>
    <row r="4" spans="2:13" ht="18" x14ac:dyDescent="0.25">
      <c r="E4" t="s">
        <v>88</v>
      </c>
      <c r="F4" t="s">
        <v>89</v>
      </c>
      <c r="H4" s="41"/>
      <c r="I4" s="41"/>
      <c r="J4" s="41"/>
      <c r="K4" s="41"/>
    </row>
    <row r="5" spans="2:13" ht="18" x14ac:dyDescent="0.25">
      <c r="B5" s="41" t="s">
        <v>90</v>
      </c>
      <c r="C5" s="41"/>
      <c r="D5" s="41" t="s">
        <v>91</v>
      </c>
      <c r="E5" s="41">
        <v>44</v>
      </c>
      <c r="F5" s="41">
        <v>73</v>
      </c>
      <c r="G5" s="41" t="s">
        <v>92</v>
      </c>
      <c r="H5" s="41"/>
      <c r="I5" s="41" t="s">
        <v>93</v>
      </c>
      <c r="J5" s="41">
        <v>40</v>
      </c>
      <c r="K5" s="41" t="s">
        <v>61</v>
      </c>
    </row>
    <row r="6" spans="2:13" ht="18" x14ac:dyDescent="0.25">
      <c r="B6" s="41" t="s">
        <v>90</v>
      </c>
      <c r="C6" s="41"/>
      <c r="D6" s="41" t="s">
        <v>94</v>
      </c>
      <c r="E6" s="41">
        <v>29</v>
      </c>
      <c r="F6" s="41">
        <v>39</v>
      </c>
      <c r="G6" s="41" t="s">
        <v>92</v>
      </c>
      <c r="H6" s="42"/>
      <c r="I6" s="42" t="s">
        <v>95</v>
      </c>
      <c r="J6" s="42">
        <v>60</v>
      </c>
      <c r="K6" s="42" t="s">
        <v>61</v>
      </c>
    </row>
    <row r="7" spans="2:13" ht="18" x14ac:dyDescent="0.25">
      <c r="B7" s="413" t="s">
        <v>99</v>
      </c>
      <c r="C7" s="413"/>
      <c r="D7" s="413"/>
      <c r="E7" s="42"/>
      <c r="F7" s="42">
        <f>(F5+E5)/2*J5/100+(F6+E6)/2*J6/100</f>
        <v>43.8</v>
      </c>
      <c r="G7" s="41" t="s">
        <v>92</v>
      </c>
      <c r="H7" s="42"/>
      <c r="I7" s="42"/>
      <c r="J7" s="42"/>
      <c r="K7" s="42"/>
    </row>
    <row r="8" spans="2:13" ht="18" x14ac:dyDescent="0.25">
      <c r="B8" s="413"/>
      <c r="C8" s="413"/>
      <c r="D8" s="413"/>
      <c r="E8" s="42"/>
      <c r="F8" s="42"/>
      <c r="G8" s="41"/>
      <c r="H8" s="42"/>
      <c r="I8" s="42"/>
      <c r="J8" s="42"/>
      <c r="K8" s="42"/>
    </row>
    <row r="9" spans="2:13" ht="18" x14ac:dyDescent="0.25">
      <c r="B9" s="42"/>
      <c r="C9" s="42"/>
      <c r="D9" s="42"/>
      <c r="E9" s="42"/>
      <c r="F9" s="42"/>
      <c r="G9" s="41"/>
      <c r="H9" s="42"/>
      <c r="I9" s="42"/>
      <c r="J9" s="42"/>
      <c r="K9" s="42"/>
    </row>
    <row r="10" spans="2:13" x14ac:dyDescent="0.25">
      <c r="B10" s="42" t="s">
        <v>100</v>
      </c>
      <c r="C10" s="42"/>
      <c r="D10" s="42"/>
      <c r="E10" s="42"/>
      <c r="F10" s="42">
        <v>0.45</v>
      </c>
      <c r="G10" s="42"/>
      <c r="H10" s="42" t="s">
        <v>104</v>
      </c>
      <c r="I10" s="42"/>
      <c r="J10" s="42"/>
      <c r="K10" s="42"/>
    </row>
    <row r="11" spans="2:13" x14ac:dyDescent="0.25">
      <c r="B11" s="42"/>
      <c r="C11" s="42"/>
      <c r="D11" s="42"/>
      <c r="E11" s="42"/>
      <c r="F11" s="42"/>
      <c r="G11" s="42"/>
      <c r="H11" s="42"/>
      <c r="I11" s="42"/>
      <c r="J11" s="42"/>
      <c r="K11" s="42"/>
    </row>
    <row r="12" spans="2:13" ht="18" x14ac:dyDescent="0.25">
      <c r="B12" s="42" t="s">
        <v>101</v>
      </c>
      <c r="C12" s="42"/>
      <c r="D12" s="42"/>
      <c r="E12" s="42"/>
      <c r="F12" s="51">
        <f>F7/F10</f>
        <v>97.333333333333329</v>
      </c>
      <c r="G12" s="41" t="s">
        <v>96</v>
      </c>
      <c r="H12" s="43"/>
      <c r="I12" s="43"/>
      <c r="J12" s="42"/>
      <c r="K12" s="42"/>
    </row>
    <row r="13" spans="2:13" x14ac:dyDescent="0.25">
      <c r="B13" s="42"/>
      <c r="C13" s="42"/>
      <c r="D13" s="42"/>
      <c r="E13" s="42"/>
      <c r="F13" s="42"/>
      <c r="G13" s="42" t="s">
        <v>102</v>
      </c>
      <c r="H13" s="42"/>
      <c r="I13" s="42"/>
      <c r="J13" s="42"/>
      <c r="K13" s="42"/>
    </row>
    <row r="14" spans="2:13" x14ac:dyDescent="0.25">
      <c r="B14" s="42"/>
      <c r="C14" s="42"/>
      <c r="D14" s="42"/>
      <c r="E14" s="42"/>
      <c r="F14" s="42"/>
      <c r="G14" s="42" t="s">
        <v>134</v>
      </c>
      <c r="H14" s="42"/>
      <c r="I14" s="42"/>
      <c r="J14" s="42"/>
      <c r="K14" s="42"/>
    </row>
    <row r="15" spans="2:13" x14ac:dyDescent="0.25">
      <c r="B15" s="43"/>
      <c r="C15" s="43"/>
      <c r="D15" s="43"/>
      <c r="E15" s="43"/>
      <c r="F15" s="43"/>
      <c r="G15" s="43"/>
      <c r="H15" s="43"/>
      <c r="I15" s="43"/>
      <c r="J15" s="43"/>
      <c r="K15" s="43"/>
    </row>
    <row r="16" spans="2:13" x14ac:dyDescent="0.25">
      <c r="B16" s="43"/>
      <c r="C16" s="43"/>
      <c r="D16" s="43"/>
      <c r="E16" s="43"/>
      <c r="J16" s="43"/>
      <c r="K16" s="43"/>
    </row>
    <row r="17" spans="2:11" x14ac:dyDescent="0.25">
      <c r="B17" s="13"/>
      <c r="C17" s="13"/>
      <c r="D17" s="13"/>
      <c r="E17" s="13"/>
      <c r="F17" s="13"/>
      <c r="G17" s="13"/>
      <c r="H17" s="13"/>
      <c r="I17" s="13"/>
      <c r="J17" s="13"/>
      <c r="K17" s="13"/>
    </row>
    <row r="20" spans="2:11" x14ac:dyDescent="0.25">
      <c r="G20" t="s">
        <v>150</v>
      </c>
      <c r="J20" t="s">
        <v>88</v>
      </c>
      <c r="K20" t="s">
        <v>89</v>
      </c>
    </row>
    <row r="21" spans="2:11" x14ac:dyDescent="0.25">
      <c r="G21" t="s">
        <v>91</v>
      </c>
      <c r="H21" s="61" t="s">
        <v>149</v>
      </c>
      <c r="I21" s="62"/>
      <c r="J21" s="63">
        <v>34.792901628550446</v>
      </c>
      <c r="K21" s="63">
        <v>58.426784076190835</v>
      </c>
    </row>
    <row r="22" spans="2:11" x14ac:dyDescent="0.25">
      <c r="G22" t="s">
        <v>151</v>
      </c>
      <c r="H22" s="61" t="s">
        <v>149</v>
      </c>
      <c r="I22" s="62"/>
      <c r="J22" s="63">
        <v>23.159961280508007</v>
      </c>
      <c r="K22" s="63">
        <v>31.568815470215419</v>
      </c>
    </row>
  </sheetData>
  <mergeCells count="1">
    <mergeCell ref="B7:D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Arviointityökalu</vt:lpstr>
      <vt:lpstr>Massatalousselvitys</vt:lpstr>
      <vt:lpstr>Pisteytys (muokattava)</vt:lpstr>
      <vt:lpstr>Päästöt, taustadata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Omistaja</dc:creator>
  <cp:keywords/>
  <dc:description/>
  <cp:lastModifiedBy>Pokkinen Matti</cp:lastModifiedBy>
  <cp:revision/>
  <dcterms:created xsi:type="dcterms:W3CDTF">2021-01-16T11:03:05Z</dcterms:created>
  <dcterms:modified xsi:type="dcterms:W3CDTF">2022-12-15T13:09:35Z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